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440" windowHeight="6255" tabRatio="589" firstSheet="3" activeTab="3"/>
  </bookViews>
  <sheets>
    <sheet name="IB-NOVA RAZDELITEV UR" sheetId="1" state="hidden" r:id="rId1"/>
    <sheet name="kk" sheetId="2" state="hidden" r:id="rId2"/>
    <sheet name="ure-kl+ol" sheetId="3" state="hidden" r:id="rId3"/>
    <sheet name="201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<sst xmlns="http://schemas.openxmlformats.org/spreadsheetml/2006/main" count="254" uniqueCount="112">
  <si>
    <t>ef</t>
  </si>
  <si>
    <t>on</t>
  </si>
  <si>
    <t>pp</t>
  </si>
  <si>
    <t xml:space="preserve">               nedelje in prazniki</t>
  </si>
  <si>
    <t xml:space="preserve">                              delavniki</t>
  </si>
  <si>
    <t>ned., prazn. in delavn.</t>
  </si>
  <si>
    <t>(6-22)</t>
  </si>
  <si>
    <t>(22-6)</t>
  </si>
  <si>
    <t>(20-22)</t>
  </si>
  <si>
    <t xml:space="preserve">       (6-22-6,20-22-6)</t>
  </si>
  <si>
    <t>dodatkov za</t>
  </si>
  <si>
    <t xml:space="preserve">dežurstvo </t>
  </si>
  <si>
    <t>KRAJ</t>
  </si>
  <si>
    <t>(Vse ure)</t>
  </si>
  <si>
    <t>CELJE</t>
  </si>
  <si>
    <t>IL.BISTRICA</t>
  </si>
  <si>
    <t>KOPER</t>
  </si>
  <si>
    <t>Skupaj Koper</t>
  </si>
  <si>
    <t>KRANJ</t>
  </si>
  <si>
    <t>KAMNIK</t>
  </si>
  <si>
    <t>KOČEVJE</t>
  </si>
  <si>
    <t>RIBNICA</t>
  </si>
  <si>
    <t>LJUBLJANA</t>
  </si>
  <si>
    <t>TRBOVLJE</t>
  </si>
  <si>
    <t>Skupaj Ljubljana</t>
  </si>
  <si>
    <t>MARIBOR</t>
  </si>
  <si>
    <t>ORMOŽ</t>
  </si>
  <si>
    <t>JAVNA LEK.PTUJ</t>
  </si>
  <si>
    <t>ZAS.LEK.TOPLEK</t>
  </si>
  <si>
    <t>SL.BISTRICA</t>
  </si>
  <si>
    <t>Skupaj Maribor</t>
  </si>
  <si>
    <t>M.SOBOTA</t>
  </si>
  <si>
    <t>AJDOVŠČINA</t>
  </si>
  <si>
    <t>N.GORICA</t>
  </si>
  <si>
    <t>TOLMIN</t>
  </si>
  <si>
    <t>Skupaj Nova Gorica</t>
  </si>
  <si>
    <t>NOVO MESTO</t>
  </si>
  <si>
    <t>RAVNE</t>
  </si>
  <si>
    <t>VELENJE</t>
  </si>
  <si>
    <t xml:space="preserve">VSE SKUPAJ </t>
  </si>
  <si>
    <t>Spremembe v obseg dežurstva za področni dogovor za lekarniško dejavnost v letu 1998</t>
  </si>
  <si>
    <t>Strukturni</t>
  </si>
  <si>
    <t>delež/100</t>
  </si>
  <si>
    <t>Javna lekarna Ptuj</t>
  </si>
  <si>
    <t>Zasebna lekarna Toplek</t>
  </si>
  <si>
    <t>Javna lekarna Il. Bistrica</t>
  </si>
  <si>
    <t>Lekarna Pivka</t>
  </si>
  <si>
    <t>Povpre~ni kvalifikacijski koli~nik</t>
  </si>
  <si>
    <t>[t.del iz ur</t>
  </si>
  <si>
    <t>KV koli~nik</t>
  </si>
  <si>
    <t>EED</t>
  </si>
  <si>
    <t>diplomirani farmacevt</t>
  </si>
  <si>
    <t>farmacevtski tehnik</t>
  </si>
  <si>
    <t>administrativno tehni~ni delavec</t>
  </si>
  <si>
    <t>Dogovor 2000</t>
  </si>
  <si>
    <t>[t.zaposlenih</t>
  </si>
  <si>
    <t>KPR 2000</t>
  </si>
  <si>
    <t>porast KPR (%)</t>
  </si>
  <si>
    <t>KPR izra~unan 2000</t>
  </si>
  <si>
    <t>standardna struktura Dogovor</t>
  </si>
  <si>
    <t>farmacevt receptar</t>
  </si>
  <si>
    <t>strokovni delavci</t>
  </si>
  <si>
    <t>lekarni{ki delavci</t>
  </si>
  <si>
    <t>ZZZS - PAO</t>
  </si>
  <si>
    <t>KRA[KE LEKARNE</t>
  </si>
  <si>
    <t xml:space="preserve">DE@URSTVO </t>
  </si>
  <si>
    <t>iz priloge 1k PD za lekarne</t>
  </si>
  <si>
    <t>iz pril k pog. za leto 1999</t>
  </si>
  <si>
    <t>9-11+18-19</t>
  </si>
  <si>
    <t>20-22</t>
  </si>
  <si>
    <t>IB</t>
  </si>
  <si>
    <t>PO</t>
  </si>
  <si>
    <t>SE</t>
  </si>
  <si>
    <t>skupaj</t>
  </si>
  <si>
    <t>nova priloga k pogodbi</t>
  </si>
  <si>
    <t>OBALNE LEKARNE</t>
  </si>
  <si>
    <t>DE@URSTVO</t>
  </si>
  <si>
    <t>KP</t>
  </si>
  <si>
    <t>LU</t>
  </si>
  <si>
    <t>SKUPAJ po PD KL+OL</t>
  </si>
  <si>
    <t>SKUPAJ NOVO kl+ol</t>
  </si>
  <si>
    <t>RAZLIKA</t>
  </si>
  <si>
    <t>prazniki</t>
  </si>
  <si>
    <t>dež.</t>
  </si>
  <si>
    <t>urna postavka v  €</t>
  </si>
  <si>
    <t>nedelje</t>
  </si>
  <si>
    <t>delavniki</t>
  </si>
  <si>
    <t xml:space="preserve">         nedelje</t>
  </si>
  <si>
    <t xml:space="preserve">       6-22</t>
  </si>
  <si>
    <t xml:space="preserve">        22-6</t>
  </si>
  <si>
    <t xml:space="preserve">       20-22</t>
  </si>
  <si>
    <t xml:space="preserve">vrednost </t>
  </si>
  <si>
    <t>Skupaj Ravne na K.</t>
  </si>
  <si>
    <t>IDRIJA+CERKNICA</t>
  </si>
  <si>
    <t>Lekarna Sonček</t>
  </si>
  <si>
    <t>Obseg dežurstva v letnem merilu za leto 2013
(upoštevani vsi dodatki)</t>
  </si>
  <si>
    <t>Lekarna Brežice</t>
  </si>
  <si>
    <t>Lekarna Sevnica</t>
  </si>
  <si>
    <t>Lekarna pod Sv. Rokom</t>
  </si>
  <si>
    <t>Lekarna na Vidmu</t>
  </si>
  <si>
    <t>Lekarna Krško</t>
  </si>
  <si>
    <t>Skupaj Krško</t>
  </si>
  <si>
    <t xml:space="preserve">Priloga LEK IIc - 2 </t>
  </si>
  <si>
    <t xml:space="preserve">               50 nedelj</t>
  </si>
  <si>
    <t xml:space="preserve">                14 praznikov</t>
  </si>
  <si>
    <t xml:space="preserve">      nedelje</t>
  </si>
  <si>
    <t xml:space="preserve">     prazniki</t>
  </si>
  <si>
    <t xml:space="preserve">    prazniki</t>
  </si>
  <si>
    <t xml:space="preserve">    delovniki</t>
  </si>
  <si>
    <t xml:space="preserve">     delovniki</t>
  </si>
  <si>
    <t xml:space="preserve">          301 delovnikov</t>
  </si>
  <si>
    <t xml:space="preserve"> cene 
1.1.2013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</si>
</sst>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Ł&quot;#,##0;\-&quot;Ł&quot;#,##0"/>
    <numFmt numFmtId="173" formatCode="&quot;Ł&quot;#,##0;[Red]\-&quot;Ł&quot;#,##0"/>
    <numFmt numFmtId="174" formatCode="&quot;Ł&quot;#,##0.00;\-&quot;Ł&quot;#,##0.00"/>
    <numFmt numFmtId="175" formatCode="&quot;Ł&quot;#,##0.00;[Red]\-&quot;Ł&quot;#,##0.00"/>
    <numFmt numFmtId="176" formatCode="_-&quot;Ł&quot;* #,##0_-;\-&quot;Ł&quot;* #,##0_-;_-&quot;Ł&quot;* &quot;-&quot;_-;_-@_-"/>
    <numFmt numFmtId="177" formatCode="_-* #,##0_-;\-* #,##0_-;_-* &quot;-&quot;_-;_-@_-"/>
    <numFmt numFmtId="178" formatCode="_-&quot;Ł&quot;* #,##0.00_-;\-&quot;Ł&quot;* #,##0.00_-;_-&quot;Ł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\ _S_I_T;\-#,##0.000\ _S_I_T"/>
    <numFmt numFmtId="190" formatCode="General_)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0.000"/>
    <numFmt numFmtId="197" formatCode="0.0"/>
    <numFmt numFmtId="198" formatCode="0.00000"/>
    <numFmt numFmtId="199" formatCode="0.0000"/>
    <numFmt numFmtId="200" formatCode="_-* #,##0_-;\-* #,##0_-;_-* &quot;-&quot;??_-;_-@_-"/>
    <numFmt numFmtId="201" formatCode="_-* #,##0.000_-;\-* #,##0.000_-;_-* &quot;-&quot;??_-;_-@_-"/>
    <numFmt numFmtId="202" formatCode="&quot;True&quot;;&quot;True&quot;;&quot;False&quot;"/>
    <numFmt numFmtId="203" formatCode="&quot;On&quot;;&quot;On&quot;;&quot;Off&quot;"/>
  </numFmts>
  <fonts count="5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12"/>
      <name val="Arial CE"/>
      <family val="2"/>
    </font>
    <font>
      <sz val="10"/>
      <name val="Arial CE SLO"/>
      <family val="2"/>
    </font>
    <font>
      <b/>
      <sz val="10"/>
      <color indexed="10"/>
      <name val="Arial CE"/>
      <family val="0"/>
    </font>
    <font>
      <b/>
      <sz val="10"/>
      <name val="Arial CE SLO"/>
      <family val="2"/>
    </font>
    <font>
      <b/>
      <sz val="10"/>
      <name val="Arial"/>
      <family val="2"/>
    </font>
    <font>
      <b/>
      <sz val="10"/>
      <color indexed="12"/>
      <name val="Arial CE SLO"/>
      <family val="2"/>
    </font>
    <font>
      <sz val="10"/>
      <color indexed="10"/>
      <name val="Arial CE SLO"/>
      <family val="2"/>
    </font>
    <font>
      <b/>
      <u val="single"/>
      <sz val="10"/>
      <name val="Arial CE SLO"/>
      <family val="0"/>
    </font>
    <font>
      <b/>
      <u val="single"/>
      <sz val="10"/>
      <color indexed="12"/>
      <name val="Arial CE SLO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 Narrow"/>
      <family val="2"/>
    </font>
    <font>
      <b/>
      <i/>
      <sz val="16"/>
      <name val="Arial Narrow"/>
      <family val="2"/>
    </font>
    <font>
      <b/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41" fillId="2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9" fillId="0" borderId="6" applyNumberFormat="0" applyFill="0" applyAlignment="0" applyProtection="0"/>
    <xf numFmtId="0" fontId="50" fillId="30" borderId="7" applyNumberFormat="0" applyAlignment="0" applyProtection="0"/>
    <xf numFmtId="0" fontId="51" fillId="21" borderId="8" applyNumberFormat="0" applyAlignment="0" applyProtection="0"/>
    <xf numFmtId="0" fontId="5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8" applyNumberFormat="0" applyAlignment="0" applyProtection="0"/>
    <xf numFmtId="0" fontId="54" fillId="0" borderId="9" applyNumberFormat="0" applyFill="0" applyAlignment="0" applyProtection="0"/>
  </cellStyleXfs>
  <cellXfs count="116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97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2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7" fillId="0" borderId="0" xfId="0" applyFont="1" applyAlignment="1">
      <alignment/>
    </xf>
    <xf numFmtId="3" fontId="0" fillId="0" borderId="0" xfId="0" applyNumberFormat="1" applyFill="1" applyAlignment="1" quotePrefix="1">
      <alignment horizontal="left"/>
    </xf>
    <xf numFmtId="3" fontId="0" fillId="0" borderId="0" xfId="0" applyNumberFormat="1" applyFill="1" applyAlignment="1" quotePrefix="1">
      <alignment horizontal="center"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3" fontId="0" fillId="0" borderId="14" xfId="0" applyNumberFormat="1" applyFill="1" applyBorder="1" applyAlignment="1" quotePrefix="1">
      <alignment horizontal="left"/>
    </xf>
    <xf numFmtId="3" fontId="0" fillId="0" borderId="14" xfId="0" applyNumberFormat="1" applyFill="1" applyBorder="1" applyAlignment="1">
      <alignment horizontal="center"/>
    </xf>
    <xf numFmtId="3" fontId="0" fillId="0" borderId="14" xfId="0" applyNumberFormat="1" applyFill="1" applyBorder="1" applyAlignment="1" quotePrefix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0" fontId="5" fillId="0" borderId="17" xfId="0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5" fillId="0" borderId="19" xfId="0" applyFont="1" applyBorder="1" applyAlignment="1">
      <alignment/>
    </xf>
    <xf numFmtId="3" fontId="1" fillId="0" borderId="2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5" fillId="33" borderId="0" xfId="0" applyFont="1" applyFill="1" applyAlignment="1">
      <alignment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/>
    </xf>
    <xf numFmtId="3" fontId="8" fillId="33" borderId="25" xfId="0" applyNumberFormat="1" applyFont="1" applyFill="1" applyBorder="1" applyAlignment="1">
      <alignment horizontal="center"/>
    </xf>
    <xf numFmtId="3" fontId="1" fillId="33" borderId="25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3" fontId="6" fillId="0" borderId="20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34" borderId="0" xfId="0" applyFont="1" applyFill="1" applyAlignment="1">
      <alignment/>
    </xf>
    <xf numFmtId="3" fontId="1" fillId="34" borderId="0" xfId="0" applyNumberFormat="1" applyFont="1" applyFill="1" applyAlignment="1">
      <alignment horizontal="center"/>
    </xf>
    <xf numFmtId="3" fontId="16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17" fillId="0" borderId="26" xfId="0" applyNumberFormat="1" applyFont="1" applyFill="1" applyBorder="1" applyAlignment="1">
      <alignment/>
    </xf>
    <xf numFmtId="3" fontId="18" fillId="0" borderId="25" xfId="0" applyNumberFormat="1" applyFont="1" applyFill="1" applyBorder="1" applyAlignment="1">
      <alignment/>
    </xf>
    <xf numFmtId="4" fontId="17" fillId="0" borderId="27" xfId="0" applyNumberFormat="1" applyFont="1" applyFill="1" applyBorder="1" applyAlignment="1">
      <alignment/>
    </xf>
    <xf numFmtId="3" fontId="18" fillId="0" borderId="28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7" fillId="0" borderId="29" xfId="0" applyFont="1" applyFill="1" applyBorder="1" applyAlignment="1">
      <alignment horizontal="left"/>
    </xf>
    <xf numFmtId="4" fontId="18" fillId="0" borderId="3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4" fontId="17" fillId="0" borderId="25" xfId="0" applyNumberFormat="1" applyFont="1" applyFill="1" applyBorder="1" applyAlignment="1">
      <alignment horizontal="left"/>
    </xf>
    <xf numFmtId="2" fontId="17" fillId="0" borderId="25" xfId="0" applyNumberFormat="1" applyFont="1" applyFill="1" applyBorder="1" applyAlignment="1">
      <alignment horizontal="center"/>
    </xf>
    <xf numFmtId="3" fontId="18" fillId="0" borderId="27" xfId="0" applyNumberFormat="1" applyFont="1" applyFill="1" applyBorder="1" applyAlignment="1">
      <alignment/>
    </xf>
    <xf numFmtId="3" fontId="18" fillId="0" borderId="25" xfId="0" applyNumberFormat="1" applyFont="1" applyFill="1" applyBorder="1" applyAlignment="1">
      <alignment/>
    </xf>
    <xf numFmtId="4" fontId="18" fillId="0" borderId="32" xfId="0" applyNumberFormat="1" applyFont="1" applyFill="1" applyBorder="1" applyAlignment="1">
      <alignment/>
    </xf>
    <xf numFmtId="3" fontId="18" fillId="0" borderId="25" xfId="0" applyNumberFormat="1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4" fontId="18" fillId="0" borderId="25" xfId="0" applyNumberFormat="1" applyFont="1" applyFill="1" applyBorder="1" applyAlignment="1">
      <alignment horizontal="center" wrapText="1"/>
    </xf>
    <xf numFmtId="3" fontId="18" fillId="0" borderId="25" xfId="0" applyNumberFormat="1" applyFont="1" applyFill="1" applyBorder="1" applyAlignment="1">
      <alignment horizontal="right"/>
    </xf>
    <xf numFmtId="4" fontId="18" fillId="0" borderId="25" xfId="0" applyNumberFormat="1" applyFont="1" applyFill="1" applyBorder="1" applyAlignment="1">
      <alignment horizontal="right"/>
    </xf>
    <xf numFmtId="3" fontId="17" fillId="0" borderId="25" xfId="0" applyNumberFormat="1" applyFont="1" applyFill="1" applyBorder="1" applyAlignment="1">
      <alignment/>
    </xf>
    <xf numFmtId="3" fontId="17" fillId="0" borderId="25" xfId="0" applyNumberFormat="1" applyFont="1" applyFill="1" applyBorder="1" applyAlignment="1">
      <alignment/>
    </xf>
    <xf numFmtId="4" fontId="17" fillId="0" borderId="25" xfId="0" applyNumberFormat="1" applyFont="1" applyFill="1" applyBorder="1" applyAlignment="1">
      <alignment horizontal="right"/>
    </xf>
    <xf numFmtId="3" fontId="17" fillId="0" borderId="25" xfId="0" applyNumberFormat="1" applyFont="1" applyFill="1" applyBorder="1" applyAlignment="1">
      <alignment horizontal="right"/>
    </xf>
    <xf numFmtId="188" fontId="17" fillId="0" borderId="25" xfId="0" applyNumberFormat="1" applyFont="1" applyFill="1" applyBorder="1" applyAlignment="1">
      <alignment/>
    </xf>
    <xf numFmtId="3" fontId="55" fillId="0" borderId="25" xfId="0" applyNumberFormat="1" applyFont="1" applyFill="1" applyBorder="1" applyAlignment="1">
      <alignment/>
    </xf>
    <xf numFmtId="3" fontId="18" fillId="0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18" fillId="0" borderId="33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8" fillId="0" borderId="34" xfId="0" applyFont="1" applyFill="1" applyBorder="1" applyAlignment="1">
      <alignment/>
    </xf>
    <xf numFmtId="0" fontId="0" fillId="0" borderId="27" xfId="0" applyFont="1" applyBorder="1" applyAlignment="1">
      <alignment/>
    </xf>
    <xf numFmtId="4" fontId="36" fillId="0" borderId="0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 horizontal="center" wrapText="1"/>
    </xf>
    <xf numFmtId="3" fontId="37" fillId="0" borderId="0" xfId="0" applyNumberFormat="1" applyFont="1" applyFill="1" applyBorder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loga%20LEK%20IIc%20-2%202013%20za%20&#269;istop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 DODATKOV "/>
      <sheetName val="2013"/>
      <sheetName val="IB-NOVA RAZDELITEV UR"/>
      <sheetName val="kk"/>
      <sheetName val="ure-kl+ol"/>
      <sheetName val="KK po izv."/>
    </sheetNames>
    <sheetDataSet>
      <sheetData sheetId="0">
        <row r="15">
          <cell r="E15">
            <v>21.914058848768843</v>
          </cell>
        </row>
        <row r="16">
          <cell r="E16">
            <v>23.876511880001875</v>
          </cell>
        </row>
        <row r="18">
          <cell r="E18">
            <v>22.89528536438536</v>
          </cell>
        </row>
        <row r="19">
          <cell r="E19">
            <v>24.857738395618387</v>
          </cell>
        </row>
        <row r="21">
          <cell r="E21">
            <v>17.007926270686266</v>
          </cell>
        </row>
        <row r="22">
          <cell r="E22">
            <v>18.970379301919298</v>
          </cell>
        </row>
        <row r="28">
          <cell r="E28">
            <v>2.289528536438536</v>
          </cell>
        </row>
        <row r="29">
          <cell r="E29">
            <v>2.6820191426851423</v>
          </cell>
        </row>
        <row r="31">
          <cell r="E31">
            <v>2.485773839561839</v>
          </cell>
        </row>
        <row r="32">
          <cell r="E32">
            <v>2.878264445808445</v>
          </cell>
        </row>
        <row r="34">
          <cell r="E34">
            <v>1.3083020208220206</v>
          </cell>
        </row>
        <row r="35">
          <cell r="E35">
            <v>1.7007926270686267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PageLayoutView="0" workbookViewId="0" topLeftCell="A18">
      <selection activeCell="B81" sqref="B81"/>
    </sheetView>
  </sheetViews>
  <sheetFormatPr defaultColWidth="9.00390625" defaultRowHeight="12.75"/>
  <cols>
    <col min="1" max="1" width="23.875" style="0" customWidth="1"/>
    <col min="2" max="2" width="10.875" style="0" customWidth="1"/>
  </cols>
  <sheetData>
    <row r="1" ht="12.75">
      <c r="A1" t="s">
        <v>40</v>
      </c>
    </row>
    <row r="3" ht="13.5" thickBot="1"/>
    <row r="4" spans="2:18" ht="13.5" thickBot="1">
      <c r="B4" t="s">
        <v>41</v>
      </c>
      <c r="C4" s="7" t="s">
        <v>3</v>
      </c>
      <c r="D4" s="8"/>
      <c r="E4" s="8"/>
      <c r="F4" s="9"/>
      <c r="G4" s="9"/>
      <c r="H4" s="10"/>
      <c r="I4" s="11" t="s">
        <v>4</v>
      </c>
      <c r="J4" s="12"/>
      <c r="K4" s="12"/>
      <c r="L4" s="12"/>
      <c r="M4" s="12"/>
      <c r="N4" s="13"/>
      <c r="O4" s="7" t="s">
        <v>5</v>
      </c>
      <c r="P4" s="9"/>
      <c r="Q4" s="10"/>
      <c r="R4" s="5"/>
    </row>
    <row r="5" spans="2:18" ht="13.5" thickBot="1">
      <c r="B5" t="s">
        <v>42</v>
      </c>
      <c r="C5" s="15"/>
      <c r="D5" s="9" t="s">
        <v>6</v>
      </c>
      <c r="E5" s="10"/>
      <c r="F5" s="15"/>
      <c r="G5" s="9" t="s">
        <v>7</v>
      </c>
      <c r="H5" s="10"/>
      <c r="I5" s="15"/>
      <c r="J5" s="9" t="s">
        <v>8</v>
      </c>
      <c r="K5" s="10"/>
      <c r="L5" s="15"/>
      <c r="M5" s="9" t="s">
        <v>7</v>
      </c>
      <c r="N5" s="10"/>
      <c r="O5" s="7" t="s">
        <v>9</v>
      </c>
      <c r="P5" s="9"/>
      <c r="Q5" s="10"/>
      <c r="R5" s="14"/>
    </row>
    <row r="6" spans="3:18" ht="12.75"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  <c r="P6" s="16"/>
      <c r="Q6" s="16"/>
      <c r="R6" s="14"/>
    </row>
    <row r="7" spans="3:18" ht="12.75">
      <c r="C7" s="16" t="s">
        <v>0</v>
      </c>
      <c r="D7" s="16" t="s">
        <v>1</v>
      </c>
      <c r="E7" s="16" t="s">
        <v>2</v>
      </c>
      <c r="F7" s="16" t="s">
        <v>0</v>
      </c>
      <c r="G7" s="16" t="s">
        <v>1</v>
      </c>
      <c r="H7" s="16" t="s">
        <v>2</v>
      </c>
      <c r="I7" s="16" t="s">
        <v>0</v>
      </c>
      <c r="J7" s="16" t="s">
        <v>1</v>
      </c>
      <c r="K7" s="16" t="s">
        <v>2</v>
      </c>
      <c r="L7" s="16" t="s">
        <v>0</v>
      </c>
      <c r="M7" s="16" t="s">
        <v>1</v>
      </c>
      <c r="N7" s="16" t="s">
        <v>2</v>
      </c>
      <c r="O7" s="16" t="s">
        <v>0</v>
      </c>
      <c r="P7" s="16" t="s">
        <v>1</v>
      </c>
      <c r="Q7" s="16" t="s">
        <v>2</v>
      </c>
      <c r="R7" s="5" t="s">
        <v>13</v>
      </c>
    </row>
    <row r="8" spans="1:18" ht="12.75">
      <c r="A8" t="s">
        <v>25</v>
      </c>
      <c r="C8" s="3">
        <v>7</v>
      </c>
      <c r="D8" s="3">
        <v>9</v>
      </c>
      <c r="E8" s="3">
        <v>0</v>
      </c>
      <c r="F8" s="3">
        <v>1</v>
      </c>
      <c r="G8" s="3">
        <v>7</v>
      </c>
      <c r="H8" s="3">
        <v>0</v>
      </c>
      <c r="I8" s="3">
        <v>2</v>
      </c>
      <c r="J8" s="3">
        <v>0</v>
      </c>
      <c r="K8" s="3">
        <v>0</v>
      </c>
      <c r="L8" s="3">
        <v>3</v>
      </c>
      <c r="M8" s="3">
        <v>5</v>
      </c>
      <c r="N8" s="3">
        <v>0</v>
      </c>
      <c r="O8" s="2">
        <f aca="true" t="shared" si="0" ref="O8:Q10">+C8+F8+I8+L8</f>
        <v>13</v>
      </c>
      <c r="P8" s="2">
        <f t="shared" si="0"/>
        <v>21</v>
      </c>
      <c r="Q8" s="2">
        <f t="shared" si="0"/>
        <v>0</v>
      </c>
      <c r="R8" s="1">
        <f aca="true" t="shared" si="1" ref="R8:R20">+O8+P8+Q8</f>
        <v>34</v>
      </c>
    </row>
    <row r="9" spans="1:18" ht="12.75">
      <c r="A9" t="s">
        <v>43</v>
      </c>
      <c r="B9">
        <v>0.7562</v>
      </c>
      <c r="C9" s="20">
        <f>$B$9*C8</f>
        <v>5.2934</v>
      </c>
      <c r="D9" s="20">
        <f aca="true" t="shared" si="2" ref="D9:N9">$B$9*D8</f>
        <v>6.8058</v>
      </c>
      <c r="E9" s="20">
        <f t="shared" si="2"/>
        <v>0</v>
      </c>
      <c r="F9" s="20">
        <f t="shared" si="2"/>
        <v>0.7562</v>
      </c>
      <c r="G9" s="20">
        <f t="shared" si="2"/>
        <v>5.2934</v>
      </c>
      <c r="H9" s="20">
        <f t="shared" si="2"/>
        <v>0</v>
      </c>
      <c r="I9" s="20">
        <f t="shared" si="2"/>
        <v>1.5124</v>
      </c>
      <c r="J9" s="20">
        <f t="shared" si="2"/>
        <v>0</v>
      </c>
      <c r="K9" s="20">
        <f>$B$9*K8</f>
        <v>0</v>
      </c>
      <c r="L9" s="20">
        <f t="shared" si="2"/>
        <v>2.2686</v>
      </c>
      <c r="M9" s="20">
        <f t="shared" si="2"/>
        <v>3.7809999999999997</v>
      </c>
      <c r="N9" s="20">
        <f t="shared" si="2"/>
        <v>0</v>
      </c>
      <c r="O9" s="2">
        <f t="shared" si="0"/>
        <v>9.8306</v>
      </c>
      <c r="P9" s="2">
        <f t="shared" si="0"/>
        <v>15.880199999999999</v>
      </c>
      <c r="Q9" s="2">
        <f t="shared" si="0"/>
        <v>0</v>
      </c>
      <c r="R9" s="1">
        <f t="shared" si="1"/>
        <v>25.7108</v>
      </c>
    </row>
    <row r="10" spans="1:18" ht="12.75">
      <c r="A10" t="s">
        <v>44</v>
      </c>
      <c r="B10">
        <v>0.2438</v>
      </c>
      <c r="C10" s="20">
        <f>$B$10*C8</f>
        <v>1.7066</v>
      </c>
      <c r="D10" s="20">
        <f aca="true" t="shared" si="3" ref="D10:N10">$B$10*D8</f>
        <v>2.1942</v>
      </c>
      <c r="E10" s="20">
        <f t="shared" si="3"/>
        <v>0</v>
      </c>
      <c r="F10" s="20">
        <f t="shared" si="3"/>
        <v>0.2438</v>
      </c>
      <c r="G10" s="20">
        <f t="shared" si="3"/>
        <v>1.7066</v>
      </c>
      <c r="H10" s="20">
        <f t="shared" si="3"/>
        <v>0</v>
      </c>
      <c r="I10" s="20">
        <f t="shared" si="3"/>
        <v>0.4876</v>
      </c>
      <c r="J10" s="20">
        <f t="shared" si="3"/>
        <v>0</v>
      </c>
      <c r="K10" s="20">
        <f>$B$10*K8</f>
        <v>0</v>
      </c>
      <c r="L10" s="20">
        <f t="shared" si="3"/>
        <v>0.7313999999999999</v>
      </c>
      <c r="M10" s="20">
        <f t="shared" si="3"/>
        <v>1.2189999999999999</v>
      </c>
      <c r="N10" s="20">
        <f t="shared" si="3"/>
        <v>0</v>
      </c>
      <c r="O10" s="2">
        <f t="shared" si="0"/>
        <v>3.1693999999999996</v>
      </c>
      <c r="P10" s="2">
        <f t="shared" si="0"/>
        <v>5.1198</v>
      </c>
      <c r="Q10" s="2">
        <f t="shared" si="0"/>
        <v>0</v>
      </c>
      <c r="R10" s="1">
        <f t="shared" si="1"/>
        <v>8.2892</v>
      </c>
    </row>
    <row r="11" spans="2:18" ht="12.75">
      <c r="B11" s="18">
        <f>+B9+B10</f>
        <v>1</v>
      </c>
      <c r="C11" s="18">
        <f aca="true" t="shared" si="4" ref="C11:N11">+C9+C10</f>
        <v>7</v>
      </c>
      <c r="D11" s="18">
        <f t="shared" si="4"/>
        <v>9</v>
      </c>
      <c r="E11" s="18">
        <f t="shared" si="4"/>
        <v>0</v>
      </c>
      <c r="F11" s="18">
        <f t="shared" si="4"/>
        <v>1</v>
      </c>
      <c r="G11" s="18">
        <f t="shared" si="4"/>
        <v>7</v>
      </c>
      <c r="H11" s="18">
        <f t="shared" si="4"/>
        <v>0</v>
      </c>
      <c r="I11" s="18">
        <f t="shared" si="4"/>
        <v>2</v>
      </c>
      <c r="J11" s="18">
        <f>+J9+J10</f>
        <v>0</v>
      </c>
      <c r="K11" s="18">
        <f t="shared" si="4"/>
        <v>0</v>
      </c>
      <c r="L11" s="18">
        <f t="shared" si="4"/>
        <v>3</v>
      </c>
      <c r="M11" s="18">
        <f t="shared" si="4"/>
        <v>5</v>
      </c>
      <c r="N11" s="18">
        <f t="shared" si="4"/>
        <v>0</v>
      </c>
      <c r="O11" s="2">
        <f>+O9+O10</f>
        <v>13</v>
      </c>
      <c r="P11" s="2">
        <f>+P9+P10</f>
        <v>21</v>
      </c>
      <c r="Q11" s="2">
        <f>+Q9+Q10</f>
        <v>0</v>
      </c>
      <c r="R11" s="1">
        <f t="shared" si="1"/>
        <v>34</v>
      </c>
    </row>
    <row r="12" spans="2:18" ht="13.5" thickBot="1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2"/>
      <c r="P12" s="2"/>
      <c r="Q12" s="2"/>
      <c r="R12" s="1"/>
    </row>
    <row r="13" spans="2:18" ht="13.5" thickBot="1">
      <c r="B13" t="s">
        <v>41</v>
      </c>
      <c r="C13" s="7" t="s">
        <v>3</v>
      </c>
      <c r="D13" s="8"/>
      <c r="E13" s="8"/>
      <c r="F13" s="9"/>
      <c r="G13" s="9"/>
      <c r="H13" s="10"/>
      <c r="I13" s="11" t="s">
        <v>4</v>
      </c>
      <c r="J13" s="12"/>
      <c r="K13" s="12"/>
      <c r="L13" s="12"/>
      <c r="M13" s="12"/>
      <c r="N13" s="13"/>
      <c r="O13" s="7" t="s">
        <v>5</v>
      </c>
      <c r="P13" s="9"/>
      <c r="Q13" s="10"/>
      <c r="R13" s="5"/>
    </row>
    <row r="14" spans="2:18" ht="13.5" thickBot="1">
      <c r="B14" t="s">
        <v>42</v>
      </c>
      <c r="C14" s="15"/>
      <c r="D14" s="9" t="s">
        <v>6</v>
      </c>
      <c r="E14" s="10"/>
      <c r="F14" s="15"/>
      <c r="G14" s="9" t="s">
        <v>7</v>
      </c>
      <c r="H14" s="10"/>
      <c r="I14" s="15"/>
      <c r="J14" s="9" t="s">
        <v>8</v>
      </c>
      <c r="K14" s="10"/>
      <c r="L14" s="15"/>
      <c r="M14" s="9" t="s">
        <v>7</v>
      </c>
      <c r="N14" s="10"/>
      <c r="O14" s="7" t="s">
        <v>9</v>
      </c>
      <c r="P14" s="9"/>
      <c r="Q14" s="10"/>
      <c r="R14" s="14"/>
    </row>
    <row r="15" spans="3:18" ht="12.75"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16"/>
      <c r="Q15" s="16"/>
      <c r="R15" s="14"/>
    </row>
    <row r="16" spans="3:18" ht="12.75">
      <c r="C16" s="16" t="s">
        <v>0</v>
      </c>
      <c r="D16" s="16" t="s">
        <v>1</v>
      </c>
      <c r="E16" s="16" t="s">
        <v>2</v>
      </c>
      <c r="F16" s="16" t="s">
        <v>0</v>
      </c>
      <c r="G16" s="16" t="s">
        <v>1</v>
      </c>
      <c r="H16" s="16" t="s">
        <v>2</v>
      </c>
      <c r="I16" s="16" t="s">
        <v>0</v>
      </c>
      <c r="J16" s="16" t="s">
        <v>1</v>
      </c>
      <c r="K16" s="16" t="s">
        <v>2</v>
      </c>
      <c r="L16" s="16" t="s">
        <v>0</v>
      </c>
      <c r="M16" s="16" t="s">
        <v>1</v>
      </c>
      <c r="N16" s="16" t="s">
        <v>2</v>
      </c>
      <c r="O16" s="16" t="s">
        <v>0</v>
      </c>
      <c r="P16" s="16" t="s">
        <v>1</v>
      </c>
      <c r="Q16" s="16" t="s">
        <v>2</v>
      </c>
      <c r="R16" s="5" t="s">
        <v>13</v>
      </c>
    </row>
    <row r="17" spans="1:18" ht="12.75">
      <c r="A17" t="s">
        <v>25</v>
      </c>
      <c r="C17" s="3">
        <v>7</v>
      </c>
      <c r="D17" s="3">
        <v>9</v>
      </c>
      <c r="E17" s="3">
        <v>0</v>
      </c>
      <c r="F17" s="3">
        <v>1</v>
      </c>
      <c r="G17" s="3">
        <v>7</v>
      </c>
      <c r="H17" s="3">
        <v>0</v>
      </c>
      <c r="I17" s="3">
        <v>2</v>
      </c>
      <c r="J17" s="3">
        <v>0</v>
      </c>
      <c r="K17" s="3">
        <v>0</v>
      </c>
      <c r="L17" s="3">
        <v>3</v>
      </c>
      <c r="M17" s="3">
        <v>5</v>
      </c>
      <c r="N17" s="3">
        <v>0</v>
      </c>
      <c r="O17" s="2">
        <f>+C17+F17+I17+L17</f>
        <v>13</v>
      </c>
      <c r="P17" s="2">
        <f>+D17+G17+J17+M17</f>
        <v>21</v>
      </c>
      <c r="Q17" s="2">
        <f>+E17+H17+K17+N17</f>
        <v>0</v>
      </c>
      <c r="R17" s="1">
        <f t="shared" si="1"/>
        <v>34</v>
      </c>
    </row>
    <row r="18" spans="1:18" ht="12.75">
      <c r="A18" t="s">
        <v>43</v>
      </c>
      <c r="B18">
        <v>0.7562</v>
      </c>
      <c r="C18" s="21">
        <v>5</v>
      </c>
      <c r="D18" s="21">
        <f aca="true" t="shared" si="5" ref="D18:N18">$B$9*D17</f>
        <v>6.8058</v>
      </c>
      <c r="E18" s="21">
        <f t="shared" si="5"/>
        <v>0</v>
      </c>
      <c r="F18" s="21">
        <v>1</v>
      </c>
      <c r="G18" s="21">
        <v>5</v>
      </c>
      <c r="H18" s="21">
        <f t="shared" si="5"/>
        <v>0</v>
      </c>
      <c r="I18" s="21">
        <v>2</v>
      </c>
      <c r="J18" s="21">
        <f t="shared" si="5"/>
        <v>0</v>
      </c>
      <c r="K18" s="21">
        <f>$B$9*K17</f>
        <v>0</v>
      </c>
      <c r="L18" s="21">
        <v>2</v>
      </c>
      <c r="M18" s="21">
        <v>4</v>
      </c>
      <c r="N18" s="21">
        <f t="shared" si="5"/>
        <v>0</v>
      </c>
      <c r="O18" s="2">
        <f aca="true" t="shared" si="6" ref="O18:Q19">+C18+F18+I18+L18</f>
        <v>10</v>
      </c>
      <c r="P18" s="2">
        <f t="shared" si="6"/>
        <v>15.8058</v>
      </c>
      <c r="Q18" s="2">
        <f t="shared" si="6"/>
        <v>0</v>
      </c>
      <c r="R18" s="1">
        <f t="shared" si="1"/>
        <v>25.805799999999998</v>
      </c>
    </row>
    <row r="19" spans="1:18" ht="12.75">
      <c r="A19" t="s">
        <v>44</v>
      </c>
      <c r="B19">
        <v>0.2438</v>
      </c>
      <c r="C19" s="21">
        <v>2</v>
      </c>
      <c r="D19" s="21">
        <f aca="true" t="shared" si="7" ref="D19:N19">$B$10*D17</f>
        <v>2.1942</v>
      </c>
      <c r="E19" s="21">
        <f t="shared" si="7"/>
        <v>0</v>
      </c>
      <c r="F19" s="21">
        <v>0</v>
      </c>
      <c r="G19" s="21">
        <v>2</v>
      </c>
      <c r="H19" s="21">
        <f t="shared" si="7"/>
        <v>0</v>
      </c>
      <c r="I19" s="21">
        <v>0</v>
      </c>
      <c r="J19" s="21">
        <f t="shared" si="7"/>
        <v>0</v>
      </c>
      <c r="K19" s="21">
        <f>$B$10*K17</f>
        <v>0</v>
      </c>
      <c r="L19" s="21">
        <v>1</v>
      </c>
      <c r="M19" s="21">
        <v>1</v>
      </c>
      <c r="N19" s="21">
        <f t="shared" si="7"/>
        <v>0</v>
      </c>
      <c r="O19" s="2">
        <f t="shared" si="6"/>
        <v>3</v>
      </c>
      <c r="P19" s="2">
        <f t="shared" si="6"/>
        <v>5.1942</v>
      </c>
      <c r="Q19" s="2">
        <f t="shared" si="6"/>
        <v>0</v>
      </c>
      <c r="R19" s="1">
        <f t="shared" si="1"/>
        <v>8.1942</v>
      </c>
    </row>
    <row r="20" spans="2:18" s="19" customFormat="1" ht="12.75">
      <c r="B20" s="22">
        <f>+B18+B19</f>
        <v>1</v>
      </c>
      <c r="C20" s="23">
        <f aca="true" t="shared" si="8" ref="C20:N20">+C18+C19</f>
        <v>7</v>
      </c>
      <c r="D20" s="23">
        <f t="shared" si="8"/>
        <v>9</v>
      </c>
      <c r="E20" s="23">
        <f t="shared" si="8"/>
        <v>0</v>
      </c>
      <c r="F20" s="23">
        <f t="shared" si="8"/>
        <v>1</v>
      </c>
      <c r="G20" s="23">
        <f t="shared" si="8"/>
        <v>7</v>
      </c>
      <c r="H20" s="23">
        <f t="shared" si="8"/>
        <v>0</v>
      </c>
      <c r="I20" s="23">
        <f t="shared" si="8"/>
        <v>2</v>
      </c>
      <c r="J20" s="23">
        <f>+J18+J19</f>
        <v>0</v>
      </c>
      <c r="K20" s="23">
        <f t="shared" si="8"/>
        <v>0</v>
      </c>
      <c r="L20" s="23">
        <f t="shared" si="8"/>
        <v>3</v>
      </c>
      <c r="M20" s="23">
        <f t="shared" si="8"/>
        <v>5</v>
      </c>
      <c r="N20" s="23">
        <f t="shared" si="8"/>
        <v>0</v>
      </c>
      <c r="O20" s="2">
        <f>+O18+O19</f>
        <v>13</v>
      </c>
      <c r="P20" s="2">
        <f>+P18+P19</f>
        <v>21</v>
      </c>
      <c r="Q20" s="2">
        <f>+Q18+Q19</f>
        <v>0</v>
      </c>
      <c r="R20" s="1">
        <f t="shared" si="1"/>
        <v>34</v>
      </c>
    </row>
    <row r="21" spans="3:14" ht="13.5" thickBot="1"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2:18" ht="13.5" thickBot="1">
      <c r="B22" t="s">
        <v>41</v>
      </c>
      <c r="C22" s="7" t="s">
        <v>3</v>
      </c>
      <c r="D22" s="8"/>
      <c r="E22" s="8"/>
      <c r="F22" s="9"/>
      <c r="G22" s="9"/>
      <c r="H22" s="10"/>
      <c r="I22" s="11" t="s">
        <v>4</v>
      </c>
      <c r="J22" s="12"/>
      <c r="K22" s="12"/>
      <c r="L22" s="12"/>
      <c r="M22" s="12"/>
      <c r="N22" s="13"/>
      <c r="O22" s="7" t="s">
        <v>5</v>
      </c>
      <c r="P22" s="9"/>
      <c r="Q22" s="10"/>
      <c r="R22" s="5"/>
    </row>
    <row r="23" spans="2:18" ht="13.5" thickBot="1">
      <c r="B23" t="s">
        <v>42</v>
      </c>
      <c r="C23" s="15"/>
      <c r="D23" s="9" t="s">
        <v>6</v>
      </c>
      <c r="E23" s="10"/>
      <c r="F23" s="15"/>
      <c r="G23" s="9" t="s">
        <v>7</v>
      </c>
      <c r="H23" s="10"/>
      <c r="I23" s="15"/>
      <c r="J23" s="9" t="s">
        <v>8</v>
      </c>
      <c r="K23" s="10"/>
      <c r="L23" s="15"/>
      <c r="M23" s="9" t="s">
        <v>7</v>
      </c>
      <c r="N23" s="10"/>
      <c r="O23" s="7" t="s">
        <v>9</v>
      </c>
      <c r="P23" s="9"/>
      <c r="Q23" s="10"/>
      <c r="R23" s="14"/>
    </row>
    <row r="24" spans="3:18" ht="12.75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/>
      <c r="P24" s="16"/>
      <c r="Q24" s="16"/>
      <c r="R24" s="14"/>
    </row>
    <row r="25" spans="3:18" ht="12.75">
      <c r="C25" s="16" t="s">
        <v>0</v>
      </c>
      <c r="D25" s="16" t="s">
        <v>1</v>
      </c>
      <c r="E25" s="16" t="s">
        <v>2</v>
      </c>
      <c r="F25" s="16" t="s">
        <v>0</v>
      </c>
      <c r="G25" s="16" t="s">
        <v>1</v>
      </c>
      <c r="H25" s="16" t="s">
        <v>2</v>
      </c>
      <c r="I25" s="16" t="s">
        <v>0</v>
      </c>
      <c r="J25" s="16" t="s">
        <v>1</v>
      </c>
      <c r="K25" s="16" t="s">
        <v>2</v>
      </c>
      <c r="L25" s="16" t="s">
        <v>0</v>
      </c>
      <c r="M25" s="16" t="s">
        <v>1</v>
      </c>
      <c r="N25" s="16" t="s">
        <v>2</v>
      </c>
      <c r="O25" s="16" t="s">
        <v>0</v>
      </c>
      <c r="P25" s="16" t="s">
        <v>1</v>
      </c>
      <c r="Q25" s="16" t="s">
        <v>2</v>
      </c>
      <c r="R25" s="5" t="s">
        <v>13</v>
      </c>
    </row>
    <row r="26" spans="1:18" ht="12.75">
      <c r="A26" t="s">
        <v>16</v>
      </c>
      <c r="C26" s="3">
        <v>5</v>
      </c>
      <c r="D26" s="3">
        <v>11</v>
      </c>
      <c r="E26" s="3">
        <v>0</v>
      </c>
      <c r="F26" s="3">
        <v>0</v>
      </c>
      <c r="G26" s="3">
        <v>8</v>
      </c>
      <c r="H26" s="3">
        <v>0</v>
      </c>
      <c r="I26" s="3">
        <v>2</v>
      </c>
      <c r="J26" s="3">
        <v>0</v>
      </c>
      <c r="K26" s="3">
        <v>0</v>
      </c>
      <c r="L26" s="3">
        <v>0</v>
      </c>
      <c r="M26" s="3">
        <v>8</v>
      </c>
      <c r="N26" s="3">
        <v>0</v>
      </c>
      <c r="O26" s="2">
        <f>+C26+F26+I26+L26</f>
        <v>7</v>
      </c>
      <c r="P26" s="2">
        <f>+D26+G26+J26+M26</f>
        <v>27</v>
      </c>
      <c r="Q26" s="2">
        <f>+E26+H26+K26+N26</f>
        <v>0</v>
      </c>
      <c r="R26" s="1">
        <f>+O26+P26+Q26</f>
        <v>34</v>
      </c>
    </row>
    <row r="27" spans="1:18" ht="12.75">
      <c r="A27" t="s">
        <v>45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">
        <f aca="true" t="shared" si="9" ref="O27:Q28">+C27+F27+I27+L27</f>
        <v>0</v>
      </c>
      <c r="P27" s="2">
        <f t="shared" si="9"/>
        <v>0</v>
      </c>
      <c r="Q27" s="2">
        <f t="shared" si="9"/>
        <v>0</v>
      </c>
      <c r="R27" s="1">
        <f>+O27+P27+Q27</f>
        <v>0</v>
      </c>
    </row>
    <row r="28" spans="1:18" ht="12.75">
      <c r="A28" t="s">
        <v>46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">
        <f t="shared" si="9"/>
        <v>0</v>
      </c>
      <c r="P28" s="2">
        <f t="shared" si="9"/>
        <v>0</v>
      </c>
      <c r="Q28" s="2">
        <f t="shared" si="9"/>
        <v>0</v>
      </c>
      <c r="R28" s="1">
        <f>+O28+P28+Q28</f>
        <v>0</v>
      </c>
    </row>
    <row r="29" spans="2:18" s="19" customFormat="1" ht="12.75">
      <c r="B29" s="22">
        <f>+B27+B28</f>
        <v>0</v>
      </c>
      <c r="C29" s="23">
        <f aca="true" t="shared" si="10" ref="C29:N29">+C27+C28</f>
        <v>0</v>
      </c>
      <c r="D29" s="23">
        <f t="shared" si="10"/>
        <v>0</v>
      </c>
      <c r="E29" s="23">
        <f t="shared" si="10"/>
        <v>0</v>
      </c>
      <c r="F29" s="23">
        <f t="shared" si="10"/>
        <v>0</v>
      </c>
      <c r="G29" s="23">
        <f t="shared" si="10"/>
        <v>0</v>
      </c>
      <c r="H29" s="23">
        <f t="shared" si="10"/>
        <v>0</v>
      </c>
      <c r="I29" s="23">
        <f t="shared" si="10"/>
        <v>0</v>
      </c>
      <c r="J29" s="23">
        <f>+J27+J28</f>
        <v>0</v>
      </c>
      <c r="K29" s="23">
        <f t="shared" si="10"/>
        <v>0</v>
      </c>
      <c r="L29" s="23">
        <f t="shared" si="10"/>
        <v>0</v>
      </c>
      <c r="M29" s="23">
        <f t="shared" si="10"/>
        <v>0</v>
      </c>
      <c r="N29" s="23">
        <f t="shared" si="10"/>
        <v>0</v>
      </c>
      <c r="O29" s="2">
        <f>+O27+O28</f>
        <v>0</v>
      </c>
      <c r="P29" s="2">
        <f>+P27+P28</f>
        <v>0</v>
      </c>
      <c r="Q29" s="2">
        <f>+Q27+Q28</f>
        <v>0</v>
      </c>
      <c r="R29" s="1">
        <f>+O29+P29+Q29</f>
        <v>0</v>
      </c>
    </row>
  </sheetData>
  <sheetProtection/>
  <printOptions gridLines="1"/>
  <pageMargins left="0.75" right="0.75" top="1" bottom="1" header="0.5" footer="0.5"/>
  <pageSetup fitToHeight="1" fitToWidth="1" horizontalDpi="300" verticalDpi="300" orientation="landscape" paperSize="9" scale="81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6">
      <selection activeCell="A24" sqref="A24"/>
    </sheetView>
  </sheetViews>
  <sheetFormatPr defaultColWidth="27.00390625" defaultRowHeight="12.75"/>
  <cols>
    <col min="1" max="1" width="27.00390625" style="24" customWidth="1"/>
    <col min="2" max="2" width="8.375" style="24" customWidth="1"/>
    <col min="3" max="3" width="7.875" style="24" customWidth="1"/>
    <col min="4" max="4" width="7.375" style="24" customWidth="1"/>
    <col min="5" max="5" width="9.375" style="24" customWidth="1"/>
    <col min="6" max="6" width="7.875" style="28" customWidth="1"/>
    <col min="7" max="16384" width="27.00390625" style="24" customWidth="1"/>
  </cols>
  <sheetData>
    <row r="1" ht="12.75">
      <c r="A1" s="24" t="s">
        <v>47</v>
      </c>
    </row>
    <row r="2" spans="2:6" s="25" customFormat="1" ht="29.25" customHeight="1">
      <c r="B2" s="26" t="s">
        <v>48</v>
      </c>
      <c r="C2" s="26" t="s">
        <v>49</v>
      </c>
      <c r="D2" s="26" t="s">
        <v>50</v>
      </c>
      <c r="F2" s="29"/>
    </row>
    <row r="3" spans="1:4" ht="12.75">
      <c r="A3" s="24" t="s">
        <v>51</v>
      </c>
      <c r="B3" s="24">
        <v>1</v>
      </c>
      <c r="C3" s="24">
        <v>4.7</v>
      </c>
      <c r="D3" s="24">
        <f>+B3*C3</f>
        <v>4.7</v>
      </c>
    </row>
    <row r="4" spans="1:4" ht="12.75">
      <c r="A4" s="24" t="s">
        <v>52</v>
      </c>
      <c r="B4" s="24">
        <v>1</v>
      </c>
      <c r="C4" s="24">
        <v>2.64</v>
      </c>
      <c r="D4" s="24">
        <f>+B4*C4</f>
        <v>2.64</v>
      </c>
    </row>
    <row r="5" spans="1:4" ht="12.75">
      <c r="A5" s="24" t="s">
        <v>53</v>
      </c>
      <c r="B5" s="24">
        <v>0.36</v>
      </c>
      <c r="C5" s="24">
        <v>2.37</v>
      </c>
      <c r="D5" s="27">
        <f>+B5*C5</f>
        <v>0.8532</v>
      </c>
    </row>
    <row r="6" spans="2:4" ht="12.75">
      <c r="B6" s="24">
        <f>SUM(B3:B5)</f>
        <v>2.36</v>
      </c>
      <c r="C6" s="27">
        <f>+D6/B6</f>
        <v>3.471694915254237</v>
      </c>
      <c r="D6" s="27">
        <f>SUM(D3:D5)</f>
        <v>8.1932</v>
      </c>
    </row>
    <row r="8" spans="1:6" ht="38.25">
      <c r="A8" s="25" t="s">
        <v>54</v>
      </c>
      <c r="B8" s="26" t="s">
        <v>55</v>
      </c>
      <c r="C8" s="26" t="s">
        <v>56</v>
      </c>
      <c r="D8" s="26" t="s">
        <v>57</v>
      </c>
      <c r="E8" s="26" t="s">
        <v>58</v>
      </c>
      <c r="F8" s="30" t="s">
        <v>50</v>
      </c>
    </row>
    <row r="9" spans="1:6" ht="12.75">
      <c r="A9" s="24" t="s">
        <v>59</v>
      </c>
      <c r="B9" s="24">
        <v>567</v>
      </c>
      <c r="C9" s="24">
        <v>4.7</v>
      </c>
      <c r="D9" s="24">
        <v>2.2</v>
      </c>
      <c r="E9" s="24">
        <v>4.81</v>
      </c>
      <c r="F9" s="28">
        <f>+B9*E9</f>
        <v>2727.27</v>
      </c>
    </row>
    <row r="10" spans="1:6" ht="12.75">
      <c r="A10" s="24" t="s">
        <v>60</v>
      </c>
      <c r="B10" s="24">
        <v>399</v>
      </c>
      <c r="C10" s="24">
        <v>2.75</v>
      </c>
      <c r="D10" s="24">
        <v>0.5</v>
      </c>
      <c r="E10" s="24">
        <v>2.76</v>
      </c>
      <c r="F10" s="28">
        <f>+B10*E10</f>
        <v>1101.24</v>
      </c>
    </row>
    <row r="11" spans="1:6" ht="12.75">
      <c r="A11" s="24" t="s">
        <v>52</v>
      </c>
      <c r="B11" s="24">
        <v>87</v>
      </c>
      <c r="C11" s="24">
        <v>3.6</v>
      </c>
      <c r="D11" s="24">
        <v>0.3</v>
      </c>
      <c r="E11" s="24">
        <v>3.61</v>
      </c>
      <c r="F11" s="28">
        <f>+B11*E11</f>
        <v>314.07</v>
      </c>
    </row>
    <row r="12" spans="1:6" ht="12.75">
      <c r="A12" s="24" t="s">
        <v>61</v>
      </c>
      <c r="B12" s="24">
        <v>87</v>
      </c>
      <c r="C12" s="24">
        <v>1.5</v>
      </c>
      <c r="D12" s="24">
        <v>1</v>
      </c>
      <c r="E12" s="24">
        <v>1.52</v>
      </c>
      <c r="F12" s="28">
        <f>+B12*E12</f>
        <v>132.24</v>
      </c>
    </row>
    <row r="13" spans="1:6" ht="12.75">
      <c r="A13" s="24" t="s">
        <v>62</v>
      </c>
      <c r="B13" s="24">
        <f>SUM(B9:B12)</f>
        <v>1140</v>
      </c>
      <c r="C13" s="24">
        <v>3.69</v>
      </c>
      <c r="E13" s="27">
        <f>+F13/B13</f>
        <v>3.7498421052631574</v>
      </c>
      <c r="F13" s="28">
        <f>SUM(F9:F12)</f>
        <v>4274.82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20">
      <selection activeCell="B33" sqref="B33"/>
    </sheetView>
  </sheetViews>
  <sheetFormatPr defaultColWidth="9.00390625" defaultRowHeight="12.75"/>
  <cols>
    <col min="1" max="1" width="2.875" style="24" customWidth="1"/>
    <col min="2" max="2" width="24.75390625" style="24" customWidth="1"/>
    <col min="3" max="14" width="5.25390625" style="4" customWidth="1"/>
    <col min="15" max="16" width="7.00390625" style="4" customWidth="1"/>
    <col min="17" max="17" width="7.125" style="4" customWidth="1"/>
    <col min="18" max="18" width="11.125" style="4" customWidth="1"/>
    <col min="19" max="16384" width="9.125" style="24" customWidth="1"/>
  </cols>
  <sheetData>
    <row r="1" ht="12.75">
      <c r="B1" s="24" t="s">
        <v>63</v>
      </c>
    </row>
    <row r="2" spans="3:18" ht="13.5" thickBot="1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3.5" thickBot="1">
      <c r="A3" s="73" t="s">
        <v>64</v>
      </c>
      <c r="C3" s="7" t="s">
        <v>3</v>
      </c>
      <c r="D3" s="8"/>
      <c r="E3" s="8"/>
      <c r="F3" s="9"/>
      <c r="G3" s="9"/>
      <c r="H3" s="10"/>
      <c r="I3" s="11" t="s">
        <v>4</v>
      </c>
      <c r="J3" s="12"/>
      <c r="K3" s="12"/>
      <c r="L3" s="12"/>
      <c r="M3" s="12"/>
      <c r="N3" s="13"/>
      <c r="O3" s="7" t="s">
        <v>5</v>
      </c>
      <c r="P3" s="9"/>
      <c r="Q3" s="10"/>
      <c r="R3" s="5"/>
    </row>
    <row r="4" spans="1:18" ht="13.5" thickBot="1">
      <c r="A4" s="73" t="s">
        <v>65</v>
      </c>
      <c r="C4" s="15"/>
      <c r="D4" s="9" t="s">
        <v>6</v>
      </c>
      <c r="E4" s="10"/>
      <c r="F4" s="15"/>
      <c r="G4" s="9" t="s">
        <v>7</v>
      </c>
      <c r="H4" s="10"/>
      <c r="I4" s="15"/>
      <c r="J4" s="9" t="s">
        <v>8</v>
      </c>
      <c r="K4" s="10"/>
      <c r="L4" s="15"/>
      <c r="M4" s="9" t="s">
        <v>7</v>
      </c>
      <c r="N4" s="10"/>
      <c r="O4" s="7" t="s">
        <v>9</v>
      </c>
      <c r="P4" s="9"/>
      <c r="Q4" s="10"/>
      <c r="R4" s="14"/>
    </row>
    <row r="5" spans="3:18" ht="12.75">
      <c r="C5" s="31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P5" s="16"/>
      <c r="Q5" s="32"/>
      <c r="R5" s="14"/>
    </row>
    <row r="6" spans="1:18" ht="13.5" thickBot="1">
      <c r="A6" s="24">
        <v>1</v>
      </c>
      <c r="B6" s="60" t="s">
        <v>66</v>
      </c>
      <c r="C6" s="61" t="s">
        <v>0</v>
      </c>
      <c r="D6" s="62" t="s">
        <v>1</v>
      </c>
      <c r="E6" s="62" t="s">
        <v>2</v>
      </c>
      <c r="F6" s="62" t="s">
        <v>0</v>
      </c>
      <c r="G6" s="62" t="s">
        <v>1</v>
      </c>
      <c r="H6" s="62" t="s">
        <v>2</v>
      </c>
      <c r="I6" s="62" t="s">
        <v>0</v>
      </c>
      <c r="J6" s="62" t="s">
        <v>1</v>
      </c>
      <c r="K6" s="62" t="s">
        <v>2</v>
      </c>
      <c r="L6" s="62" t="s">
        <v>0</v>
      </c>
      <c r="M6" s="62" t="s">
        <v>1</v>
      </c>
      <c r="N6" s="62" t="s">
        <v>2</v>
      </c>
      <c r="O6" s="62" t="s">
        <v>0</v>
      </c>
      <c r="P6" s="62" t="s">
        <v>1</v>
      </c>
      <c r="Q6" s="63" t="s">
        <v>2</v>
      </c>
      <c r="R6" s="64" t="s">
        <v>13</v>
      </c>
    </row>
    <row r="7" spans="2:18" s="33" customFormat="1" ht="12.75">
      <c r="B7" s="65"/>
      <c r="C7" s="66">
        <v>5</v>
      </c>
      <c r="D7" s="66">
        <v>11</v>
      </c>
      <c r="E7" s="66">
        <v>0</v>
      </c>
      <c r="F7" s="66">
        <v>0</v>
      </c>
      <c r="G7" s="66">
        <v>8</v>
      </c>
      <c r="H7" s="66">
        <v>0</v>
      </c>
      <c r="I7" s="66">
        <v>2</v>
      </c>
      <c r="J7" s="66">
        <v>0</v>
      </c>
      <c r="K7" s="66">
        <v>0</v>
      </c>
      <c r="L7" s="66">
        <v>0</v>
      </c>
      <c r="M7" s="66">
        <v>8</v>
      </c>
      <c r="N7" s="66">
        <v>0</v>
      </c>
      <c r="O7" s="67">
        <f aca="true" t="shared" si="0" ref="O7:Q11">+C7+F7+I7+L7</f>
        <v>7</v>
      </c>
      <c r="P7" s="67">
        <f t="shared" si="0"/>
        <v>27</v>
      </c>
      <c r="Q7" s="67">
        <f t="shared" si="0"/>
        <v>0</v>
      </c>
      <c r="R7" s="67">
        <f>+O7+P7+Q7</f>
        <v>34</v>
      </c>
    </row>
    <row r="8" spans="1:18" ht="12.75" hidden="1">
      <c r="A8" s="24">
        <v>2</v>
      </c>
      <c r="B8" s="24" t="s">
        <v>67</v>
      </c>
      <c r="C8" s="34" t="s">
        <v>68</v>
      </c>
      <c r="D8" s="3"/>
      <c r="E8" s="3"/>
      <c r="F8" s="3"/>
      <c r="G8" s="3"/>
      <c r="H8" s="3"/>
      <c r="I8" s="35" t="s">
        <v>69</v>
      </c>
      <c r="J8" s="3"/>
      <c r="K8" s="3"/>
      <c r="L8" s="3"/>
      <c r="M8" s="3"/>
      <c r="N8" s="3"/>
      <c r="O8" s="2"/>
      <c r="P8" s="2"/>
      <c r="Q8" s="2"/>
      <c r="R8" s="1"/>
    </row>
    <row r="9" spans="2:18" ht="12.75" hidden="1">
      <c r="B9" s="24" t="s">
        <v>70</v>
      </c>
      <c r="C9" s="2">
        <f>3+1</f>
        <v>4</v>
      </c>
      <c r="D9" s="2"/>
      <c r="E9" s="2"/>
      <c r="F9" s="2"/>
      <c r="G9" s="2"/>
      <c r="H9" s="2"/>
      <c r="I9" s="2">
        <v>2</v>
      </c>
      <c r="J9" s="2"/>
      <c r="K9" s="2"/>
      <c r="L9" s="2"/>
      <c r="M9" s="2"/>
      <c r="N9" s="2"/>
      <c r="O9" s="2">
        <f t="shared" si="0"/>
        <v>6</v>
      </c>
      <c r="P9" s="2">
        <f t="shared" si="0"/>
        <v>0</v>
      </c>
      <c r="Q9" s="2">
        <f t="shared" si="0"/>
        <v>0</v>
      </c>
      <c r="R9" s="1">
        <f>+O9+P9+Q9</f>
        <v>6</v>
      </c>
    </row>
    <row r="10" spans="2:18" ht="12.75" hidden="1">
      <c r="B10" s="24" t="s">
        <v>71</v>
      </c>
      <c r="C10" s="2">
        <f>3+1</f>
        <v>4</v>
      </c>
      <c r="D10" s="2"/>
      <c r="E10" s="2"/>
      <c r="F10" s="2"/>
      <c r="G10" s="2"/>
      <c r="H10" s="2"/>
      <c r="I10" s="2">
        <v>2</v>
      </c>
      <c r="J10" s="3"/>
      <c r="K10" s="3"/>
      <c r="L10" s="3"/>
      <c r="M10" s="3"/>
      <c r="N10" s="3"/>
      <c r="O10" s="2">
        <f t="shared" si="0"/>
        <v>6</v>
      </c>
      <c r="P10" s="2">
        <f t="shared" si="0"/>
        <v>0</v>
      </c>
      <c r="Q10" s="2">
        <f t="shared" si="0"/>
        <v>0</v>
      </c>
      <c r="R10" s="1">
        <f>+O10+P10+Q10</f>
        <v>6</v>
      </c>
    </row>
    <row r="11" spans="2:18" ht="12.75" hidden="1">
      <c r="B11" s="24" t="s">
        <v>72</v>
      </c>
      <c r="C11" s="2">
        <f>3+1</f>
        <v>4</v>
      </c>
      <c r="D11" s="2"/>
      <c r="E11" s="2"/>
      <c r="F11" s="2"/>
      <c r="G11" s="2"/>
      <c r="H11" s="2"/>
      <c r="I11" s="2">
        <v>2</v>
      </c>
      <c r="J11" s="3"/>
      <c r="K11" s="3"/>
      <c r="L11" s="3"/>
      <c r="M11" s="3"/>
      <c r="N11" s="3"/>
      <c r="O11" s="2">
        <f t="shared" si="0"/>
        <v>6</v>
      </c>
      <c r="P11" s="2">
        <f t="shared" si="0"/>
        <v>0</v>
      </c>
      <c r="Q11" s="2">
        <f t="shared" si="0"/>
        <v>0</v>
      </c>
      <c r="R11" s="1">
        <f>+O11+P11+Q11</f>
        <v>6</v>
      </c>
    </row>
    <row r="12" spans="2:18" ht="12.75" hidden="1">
      <c r="B12" s="24" t="s">
        <v>73</v>
      </c>
      <c r="C12" s="1">
        <f>SUM(C9:C11)</f>
        <v>12</v>
      </c>
      <c r="D12" s="1">
        <f aca="true" t="shared" si="1" ref="D12:R12">SUM(D9:D11)</f>
        <v>0</v>
      </c>
      <c r="E12" s="1">
        <f t="shared" si="1"/>
        <v>0</v>
      </c>
      <c r="F12" s="1">
        <f t="shared" si="1"/>
        <v>0</v>
      </c>
      <c r="G12" s="1">
        <f t="shared" si="1"/>
        <v>0</v>
      </c>
      <c r="H12" s="1">
        <f t="shared" si="1"/>
        <v>0</v>
      </c>
      <c r="I12" s="1">
        <f t="shared" si="1"/>
        <v>6</v>
      </c>
      <c r="J12" s="1">
        <f t="shared" si="1"/>
        <v>0</v>
      </c>
      <c r="K12" s="1">
        <f t="shared" si="1"/>
        <v>0</v>
      </c>
      <c r="L12" s="1">
        <f t="shared" si="1"/>
        <v>0</v>
      </c>
      <c r="M12" s="1">
        <f t="shared" si="1"/>
        <v>0</v>
      </c>
      <c r="N12" s="1">
        <f t="shared" si="1"/>
        <v>0</v>
      </c>
      <c r="O12" s="1">
        <f t="shared" si="1"/>
        <v>18</v>
      </c>
      <c r="P12" s="1">
        <f t="shared" si="1"/>
        <v>0</v>
      </c>
      <c r="Q12" s="1">
        <f t="shared" si="1"/>
        <v>0</v>
      </c>
      <c r="R12" s="1">
        <f t="shared" si="1"/>
        <v>18</v>
      </c>
    </row>
    <row r="13" spans="3:18" ht="13.5" thickBot="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2.75">
      <c r="A14" s="24">
        <v>3</v>
      </c>
      <c r="B14" s="46" t="s">
        <v>74</v>
      </c>
      <c r="C14" s="49"/>
      <c r="D14" s="48"/>
      <c r="E14" s="48"/>
      <c r="F14" s="48"/>
      <c r="G14" s="48"/>
      <c r="H14" s="48"/>
      <c r="I14" s="49"/>
      <c r="J14" s="48"/>
      <c r="K14" s="48"/>
      <c r="L14" s="48"/>
      <c r="M14" s="48"/>
      <c r="N14" s="48"/>
      <c r="O14" s="48"/>
      <c r="P14" s="48"/>
      <c r="Q14" s="48"/>
      <c r="R14" s="68"/>
    </row>
    <row r="15" spans="2:18" ht="12.75">
      <c r="B15" s="52" t="s">
        <v>70</v>
      </c>
      <c r="C15" s="53">
        <v>3</v>
      </c>
      <c r="D15" s="53"/>
      <c r="E15" s="53"/>
      <c r="F15" s="53"/>
      <c r="G15" s="53"/>
      <c r="H15" s="53"/>
      <c r="I15" s="53">
        <v>1</v>
      </c>
      <c r="J15" s="53"/>
      <c r="K15" s="53"/>
      <c r="L15" s="53"/>
      <c r="M15" s="53"/>
      <c r="N15" s="53"/>
      <c r="O15" s="53">
        <f aca="true" t="shared" si="2" ref="O15:Q17">+C15+F15+I15+L15</f>
        <v>4</v>
      </c>
      <c r="P15" s="53">
        <f t="shared" si="2"/>
        <v>0</v>
      </c>
      <c r="Q15" s="53">
        <f t="shared" si="2"/>
        <v>0</v>
      </c>
      <c r="R15" s="69">
        <f>+O15+P15+Q15</f>
        <v>4</v>
      </c>
    </row>
    <row r="16" spans="2:18" ht="12.75">
      <c r="B16" s="52" t="s">
        <v>71</v>
      </c>
      <c r="C16" s="53">
        <v>3</v>
      </c>
      <c r="D16" s="53"/>
      <c r="E16" s="53"/>
      <c r="F16" s="53"/>
      <c r="G16" s="53"/>
      <c r="H16" s="53"/>
      <c r="I16" s="53">
        <v>1</v>
      </c>
      <c r="J16" s="55"/>
      <c r="K16" s="55"/>
      <c r="L16" s="55"/>
      <c r="M16" s="55"/>
      <c r="N16" s="55"/>
      <c r="O16" s="53">
        <f t="shared" si="2"/>
        <v>4</v>
      </c>
      <c r="P16" s="53">
        <f t="shared" si="2"/>
        <v>0</v>
      </c>
      <c r="Q16" s="53">
        <f t="shared" si="2"/>
        <v>0</v>
      </c>
      <c r="R16" s="69">
        <f>+O16+P16+Q16</f>
        <v>4</v>
      </c>
    </row>
    <row r="17" spans="2:18" ht="12.75">
      <c r="B17" s="52" t="s">
        <v>72</v>
      </c>
      <c r="C17" s="53">
        <v>3</v>
      </c>
      <c r="D17" s="53"/>
      <c r="E17" s="53"/>
      <c r="F17" s="53"/>
      <c r="G17" s="53"/>
      <c r="H17" s="53"/>
      <c r="I17" s="53">
        <v>1</v>
      </c>
      <c r="J17" s="55"/>
      <c r="K17" s="55"/>
      <c r="L17" s="55"/>
      <c r="M17" s="55"/>
      <c r="N17" s="55"/>
      <c r="O17" s="53">
        <f t="shared" si="2"/>
        <v>4</v>
      </c>
      <c r="P17" s="53">
        <f t="shared" si="2"/>
        <v>0</v>
      </c>
      <c r="Q17" s="53">
        <f t="shared" si="2"/>
        <v>0</v>
      </c>
      <c r="R17" s="69">
        <f>+O17+P17+Q17</f>
        <v>4</v>
      </c>
    </row>
    <row r="18" spans="2:18" s="59" customFormat="1" ht="13.5" thickBot="1">
      <c r="B18" s="70" t="s">
        <v>73</v>
      </c>
      <c r="C18" s="71">
        <f>SUM(C15:C17)</f>
        <v>9</v>
      </c>
      <c r="D18" s="71">
        <f aca="true" t="shared" si="3" ref="D18:R18">SUM(D15:D17)</f>
        <v>0</v>
      </c>
      <c r="E18" s="71">
        <f t="shared" si="3"/>
        <v>0</v>
      </c>
      <c r="F18" s="71">
        <f t="shared" si="3"/>
        <v>0</v>
      </c>
      <c r="G18" s="71">
        <f t="shared" si="3"/>
        <v>0</v>
      </c>
      <c r="H18" s="71">
        <f t="shared" si="3"/>
        <v>0</v>
      </c>
      <c r="I18" s="71">
        <f t="shared" si="3"/>
        <v>3</v>
      </c>
      <c r="J18" s="71">
        <f t="shared" si="3"/>
        <v>0</v>
      </c>
      <c r="K18" s="71">
        <f t="shared" si="3"/>
        <v>0</v>
      </c>
      <c r="L18" s="71">
        <f t="shared" si="3"/>
        <v>0</v>
      </c>
      <c r="M18" s="71">
        <f t="shared" si="3"/>
        <v>0</v>
      </c>
      <c r="N18" s="71">
        <f t="shared" si="3"/>
        <v>0</v>
      </c>
      <c r="O18" s="71">
        <f t="shared" si="3"/>
        <v>12</v>
      </c>
      <c r="P18" s="71">
        <f t="shared" si="3"/>
        <v>0</v>
      </c>
      <c r="Q18" s="71">
        <f t="shared" si="3"/>
        <v>0</v>
      </c>
      <c r="R18" s="72">
        <f t="shared" si="3"/>
        <v>12</v>
      </c>
    </row>
    <row r="19" spans="3:18" ht="12.75">
      <c r="C19" s="3"/>
      <c r="D19" s="3"/>
      <c r="E19" s="3"/>
      <c r="F19" s="3"/>
      <c r="G19" s="3"/>
      <c r="H19" s="3"/>
      <c r="I19" s="34"/>
      <c r="J19" s="3"/>
      <c r="K19" s="3"/>
      <c r="L19" s="3"/>
      <c r="M19" s="3"/>
      <c r="N19" s="3"/>
      <c r="O19" s="3"/>
      <c r="P19" s="3"/>
      <c r="Q19" s="3"/>
      <c r="R19" s="3"/>
    </row>
    <row r="20" spans="3:18" ht="13.5" thickBot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36" customFormat="1" ht="13.5" thickBot="1">
      <c r="A21" s="74" t="s">
        <v>75</v>
      </c>
      <c r="C21" s="37" t="s">
        <v>3</v>
      </c>
      <c r="D21" s="38"/>
      <c r="E21" s="38"/>
      <c r="F21" s="39"/>
      <c r="G21" s="39"/>
      <c r="H21" s="40"/>
      <c r="I21" s="41" t="s">
        <v>4</v>
      </c>
      <c r="J21" s="42"/>
      <c r="K21" s="42"/>
      <c r="L21" s="42"/>
      <c r="M21" s="42"/>
      <c r="N21" s="43"/>
      <c r="O21" s="37" t="s">
        <v>5</v>
      </c>
      <c r="P21" s="39"/>
      <c r="Q21" s="40"/>
      <c r="R21" s="44"/>
    </row>
    <row r="22" spans="1:18" s="36" customFormat="1" ht="13.5" thickBot="1">
      <c r="A22" s="74" t="s">
        <v>76</v>
      </c>
      <c r="C22" s="45"/>
      <c r="D22" s="39" t="s">
        <v>6</v>
      </c>
      <c r="E22" s="40"/>
      <c r="F22" s="45"/>
      <c r="G22" s="39" t="s">
        <v>7</v>
      </c>
      <c r="H22" s="40"/>
      <c r="I22" s="45"/>
      <c r="J22" s="39" t="s">
        <v>8</v>
      </c>
      <c r="K22" s="40"/>
      <c r="L22" s="45"/>
      <c r="M22" s="39" t="s">
        <v>7</v>
      </c>
      <c r="N22" s="40"/>
      <c r="O22" s="37" t="s">
        <v>9</v>
      </c>
      <c r="P22" s="39"/>
      <c r="Q22" s="40"/>
      <c r="R22" s="44"/>
    </row>
    <row r="23" spans="3:18" ht="12.75">
      <c r="C23" s="31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  <c r="P23" s="16"/>
      <c r="Q23" s="32"/>
      <c r="R23" s="14"/>
    </row>
    <row r="24" spans="1:18" ht="13.5" thickBot="1">
      <c r="A24" s="24">
        <v>1</v>
      </c>
      <c r="B24" s="60" t="s">
        <v>66</v>
      </c>
      <c r="C24" s="61" t="s">
        <v>0</v>
      </c>
      <c r="D24" s="62" t="s">
        <v>1</v>
      </c>
      <c r="E24" s="62" t="s">
        <v>2</v>
      </c>
      <c r="F24" s="62" t="s">
        <v>0</v>
      </c>
      <c r="G24" s="62" t="s">
        <v>1</v>
      </c>
      <c r="H24" s="62" t="s">
        <v>2</v>
      </c>
      <c r="I24" s="62" t="s">
        <v>0</v>
      </c>
      <c r="J24" s="62" t="s">
        <v>1</v>
      </c>
      <c r="K24" s="62" t="s">
        <v>2</v>
      </c>
      <c r="L24" s="62" t="s">
        <v>0</v>
      </c>
      <c r="M24" s="62" t="s">
        <v>1</v>
      </c>
      <c r="N24" s="62" t="s">
        <v>2</v>
      </c>
      <c r="O24" s="62" t="s">
        <v>0</v>
      </c>
      <c r="P24" s="62" t="s">
        <v>1</v>
      </c>
      <c r="Q24" s="63" t="s">
        <v>2</v>
      </c>
      <c r="R24" s="64" t="s">
        <v>13</v>
      </c>
    </row>
    <row r="25" spans="2:18" s="33" customFormat="1" ht="13.5" thickBot="1">
      <c r="B25" s="65"/>
      <c r="C25" s="66">
        <v>6</v>
      </c>
      <c r="D25" s="66">
        <v>10</v>
      </c>
      <c r="E25" s="66">
        <v>0</v>
      </c>
      <c r="F25" s="66">
        <v>1</v>
      </c>
      <c r="G25" s="66">
        <v>7</v>
      </c>
      <c r="H25" s="66">
        <v>0</v>
      </c>
      <c r="I25" s="66">
        <v>2</v>
      </c>
      <c r="J25" s="66">
        <v>0</v>
      </c>
      <c r="K25" s="66">
        <v>0</v>
      </c>
      <c r="L25" s="66">
        <v>0</v>
      </c>
      <c r="M25" s="66">
        <v>8</v>
      </c>
      <c r="N25" s="66">
        <v>0</v>
      </c>
      <c r="O25" s="67">
        <f aca="true" t="shared" si="4" ref="O25:Q28">+C25+F25+I25+L25</f>
        <v>9</v>
      </c>
      <c r="P25" s="67">
        <f t="shared" si="4"/>
        <v>25</v>
      </c>
      <c r="Q25" s="67">
        <f t="shared" si="4"/>
        <v>0</v>
      </c>
      <c r="R25" s="67">
        <f>+O25+P25+Q25</f>
        <v>34</v>
      </c>
    </row>
    <row r="26" spans="1:18" ht="12.75">
      <c r="A26" s="24">
        <v>2</v>
      </c>
      <c r="B26" s="46" t="s">
        <v>67</v>
      </c>
      <c r="C26" s="47"/>
      <c r="D26" s="48"/>
      <c r="E26" s="48"/>
      <c r="F26" s="48"/>
      <c r="G26" s="48"/>
      <c r="H26" s="48"/>
      <c r="I26" s="49"/>
      <c r="J26" s="48"/>
      <c r="K26" s="48"/>
      <c r="L26" s="48"/>
      <c r="M26" s="48"/>
      <c r="N26" s="48"/>
      <c r="O26" s="50"/>
      <c r="P26" s="50"/>
      <c r="Q26" s="51"/>
      <c r="R26" s="1"/>
    </row>
    <row r="27" spans="2:18" ht="12.75">
      <c r="B27" s="52" t="s">
        <v>77</v>
      </c>
      <c r="C27" s="53">
        <v>4</v>
      </c>
      <c r="D27" s="53">
        <v>12</v>
      </c>
      <c r="E27" s="53"/>
      <c r="F27" s="53"/>
      <c r="G27" s="53">
        <v>8</v>
      </c>
      <c r="H27" s="53"/>
      <c r="I27" s="53"/>
      <c r="J27" s="53">
        <v>2</v>
      </c>
      <c r="K27" s="53"/>
      <c r="L27" s="53"/>
      <c r="M27" s="53">
        <v>8</v>
      </c>
      <c r="N27" s="53"/>
      <c r="O27" s="53">
        <f t="shared" si="4"/>
        <v>4</v>
      </c>
      <c r="P27" s="53">
        <f t="shared" si="4"/>
        <v>30</v>
      </c>
      <c r="Q27" s="54">
        <f t="shared" si="4"/>
        <v>0</v>
      </c>
      <c r="R27" s="1">
        <f>+O27+P27+Q27</f>
        <v>34</v>
      </c>
    </row>
    <row r="28" spans="2:18" ht="12.75">
      <c r="B28" s="52" t="s">
        <v>78</v>
      </c>
      <c r="C28" s="53">
        <v>3</v>
      </c>
      <c r="D28" s="53">
        <v>1</v>
      </c>
      <c r="E28" s="53"/>
      <c r="F28" s="53"/>
      <c r="G28" s="53"/>
      <c r="H28" s="53"/>
      <c r="I28" s="53"/>
      <c r="J28" s="55"/>
      <c r="K28" s="55"/>
      <c r="L28" s="55"/>
      <c r="M28" s="55"/>
      <c r="N28" s="55"/>
      <c r="O28" s="53">
        <f t="shared" si="4"/>
        <v>3</v>
      </c>
      <c r="P28" s="53">
        <f t="shared" si="4"/>
        <v>1</v>
      </c>
      <c r="Q28" s="54">
        <f t="shared" si="4"/>
        <v>0</v>
      </c>
      <c r="R28" s="1">
        <f>+O28+P28+Q28</f>
        <v>4</v>
      </c>
    </row>
    <row r="29" spans="2:18" ht="13.5" thickBot="1">
      <c r="B29" s="56" t="s">
        <v>73</v>
      </c>
      <c r="C29" s="57">
        <f>SUM(C27:C28)</f>
        <v>7</v>
      </c>
      <c r="D29" s="57">
        <f aca="true" t="shared" si="5" ref="D29:R29">SUM(D27:D28)</f>
        <v>13</v>
      </c>
      <c r="E29" s="57">
        <f t="shared" si="5"/>
        <v>0</v>
      </c>
      <c r="F29" s="57">
        <f t="shared" si="5"/>
        <v>0</v>
      </c>
      <c r="G29" s="57">
        <f t="shared" si="5"/>
        <v>8</v>
      </c>
      <c r="H29" s="57">
        <f t="shared" si="5"/>
        <v>0</v>
      </c>
      <c r="I29" s="57">
        <f t="shared" si="5"/>
        <v>0</v>
      </c>
      <c r="J29" s="57">
        <f t="shared" si="5"/>
        <v>2</v>
      </c>
      <c r="K29" s="57">
        <f t="shared" si="5"/>
        <v>0</v>
      </c>
      <c r="L29" s="57">
        <f t="shared" si="5"/>
        <v>0</v>
      </c>
      <c r="M29" s="57">
        <f t="shared" si="5"/>
        <v>8</v>
      </c>
      <c r="N29" s="57">
        <f t="shared" si="5"/>
        <v>0</v>
      </c>
      <c r="O29" s="57">
        <f t="shared" si="5"/>
        <v>7</v>
      </c>
      <c r="P29" s="57">
        <f t="shared" si="5"/>
        <v>31</v>
      </c>
      <c r="Q29" s="58">
        <f t="shared" si="5"/>
        <v>0</v>
      </c>
      <c r="R29" s="1">
        <f t="shared" si="5"/>
        <v>38</v>
      </c>
    </row>
    <row r="30" spans="3:18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 ht="12.75">
      <c r="B31" s="75" t="s">
        <v>79</v>
      </c>
      <c r="C31" s="76">
        <f>+C7+C25</f>
        <v>11</v>
      </c>
      <c r="D31" s="76">
        <f aca="true" t="shared" si="6" ref="D31:R31">+D7+D25</f>
        <v>21</v>
      </c>
      <c r="E31" s="76">
        <f t="shared" si="6"/>
        <v>0</v>
      </c>
      <c r="F31" s="76">
        <f t="shared" si="6"/>
        <v>1</v>
      </c>
      <c r="G31" s="76">
        <f t="shared" si="6"/>
        <v>15</v>
      </c>
      <c r="H31" s="76">
        <f t="shared" si="6"/>
        <v>0</v>
      </c>
      <c r="I31" s="76">
        <f t="shared" si="6"/>
        <v>4</v>
      </c>
      <c r="J31" s="76">
        <f t="shared" si="6"/>
        <v>0</v>
      </c>
      <c r="K31" s="76">
        <f t="shared" si="6"/>
        <v>0</v>
      </c>
      <c r="L31" s="76">
        <f t="shared" si="6"/>
        <v>0</v>
      </c>
      <c r="M31" s="76">
        <f t="shared" si="6"/>
        <v>16</v>
      </c>
      <c r="N31" s="76">
        <f t="shared" si="6"/>
        <v>0</v>
      </c>
      <c r="O31" s="76">
        <f t="shared" si="6"/>
        <v>16</v>
      </c>
      <c r="P31" s="76">
        <f t="shared" si="6"/>
        <v>52</v>
      </c>
      <c r="Q31" s="76">
        <f t="shared" si="6"/>
        <v>0</v>
      </c>
      <c r="R31" s="76">
        <f t="shared" si="6"/>
        <v>68</v>
      </c>
    </row>
    <row r="32" spans="2:18" ht="12.75">
      <c r="B32" s="75" t="s">
        <v>80</v>
      </c>
      <c r="C32" s="76">
        <f>+C18+C29</f>
        <v>16</v>
      </c>
      <c r="D32" s="76">
        <f aca="true" t="shared" si="7" ref="D32:R32">+D18+D29</f>
        <v>13</v>
      </c>
      <c r="E32" s="76">
        <f t="shared" si="7"/>
        <v>0</v>
      </c>
      <c r="F32" s="76">
        <f t="shared" si="7"/>
        <v>0</v>
      </c>
      <c r="G32" s="76">
        <f t="shared" si="7"/>
        <v>8</v>
      </c>
      <c r="H32" s="76">
        <f t="shared" si="7"/>
        <v>0</v>
      </c>
      <c r="I32" s="76">
        <f t="shared" si="7"/>
        <v>3</v>
      </c>
      <c r="J32" s="76">
        <f t="shared" si="7"/>
        <v>2</v>
      </c>
      <c r="K32" s="76">
        <f t="shared" si="7"/>
        <v>0</v>
      </c>
      <c r="L32" s="76">
        <f t="shared" si="7"/>
        <v>0</v>
      </c>
      <c r="M32" s="76">
        <f t="shared" si="7"/>
        <v>8</v>
      </c>
      <c r="N32" s="76">
        <f t="shared" si="7"/>
        <v>0</v>
      </c>
      <c r="O32" s="76">
        <f t="shared" si="7"/>
        <v>19</v>
      </c>
      <c r="P32" s="76">
        <f t="shared" si="7"/>
        <v>31</v>
      </c>
      <c r="Q32" s="76">
        <f t="shared" si="7"/>
        <v>0</v>
      </c>
      <c r="R32" s="76">
        <f t="shared" si="7"/>
        <v>50</v>
      </c>
    </row>
    <row r="33" spans="2:18" ht="12.75">
      <c r="B33" s="75" t="s">
        <v>81</v>
      </c>
      <c r="C33" s="76">
        <f>+C31-C32</f>
        <v>-5</v>
      </c>
      <c r="D33" s="76">
        <f aca="true" t="shared" si="8" ref="D33:R33">+D31-D32</f>
        <v>8</v>
      </c>
      <c r="E33" s="76">
        <f t="shared" si="8"/>
        <v>0</v>
      </c>
      <c r="F33" s="76">
        <f t="shared" si="8"/>
        <v>1</v>
      </c>
      <c r="G33" s="76">
        <f t="shared" si="8"/>
        <v>7</v>
      </c>
      <c r="H33" s="76">
        <f t="shared" si="8"/>
        <v>0</v>
      </c>
      <c r="I33" s="76">
        <f t="shared" si="8"/>
        <v>1</v>
      </c>
      <c r="J33" s="76">
        <f t="shared" si="8"/>
        <v>-2</v>
      </c>
      <c r="K33" s="76">
        <f t="shared" si="8"/>
        <v>0</v>
      </c>
      <c r="L33" s="76">
        <f t="shared" si="8"/>
        <v>0</v>
      </c>
      <c r="M33" s="76">
        <f t="shared" si="8"/>
        <v>8</v>
      </c>
      <c r="N33" s="76">
        <f t="shared" si="8"/>
        <v>0</v>
      </c>
      <c r="O33" s="76">
        <f t="shared" si="8"/>
        <v>-3</v>
      </c>
      <c r="P33" s="76">
        <f t="shared" si="8"/>
        <v>21</v>
      </c>
      <c r="Q33" s="76">
        <f t="shared" si="8"/>
        <v>0</v>
      </c>
      <c r="R33" s="76">
        <f t="shared" si="8"/>
        <v>18</v>
      </c>
    </row>
    <row r="34" spans="3:18" ht="12.7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3:18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3:18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3:18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3:18" ht="12.7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3:18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</sheetData>
  <sheetProtection/>
  <printOptions gridLines="1"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4"/>
  <sheetViews>
    <sheetView showGridLines="0" tabSelected="1" view="pageBreakPreview" zoomScaleSheetLayoutView="100" zoomScalePageLayoutView="0" workbookViewId="0" topLeftCell="A1">
      <selection activeCell="A5" sqref="A5"/>
    </sheetView>
  </sheetViews>
  <sheetFormatPr defaultColWidth="9.00390625" defaultRowHeight="30.75" customHeight="1"/>
  <cols>
    <col min="1" max="1" width="19.875" style="80" customWidth="1"/>
    <col min="2" max="2" width="6.875" style="80" customWidth="1"/>
    <col min="3" max="3" width="5.875" style="80" customWidth="1"/>
    <col min="4" max="4" width="7.75390625" style="80" customWidth="1"/>
    <col min="5" max="5" width="5.125" style="80" customWidth="1"/>
    <col min="6" max="6" width="7.375" style="80" customWidth="1"/>
    <col min="7" max="7" width="4.875" style="80" customWidth="1"/>
    <col min="8" max="8" width="7.875" style="80" customWidth="1"/>
    <col min="9" max="9" width="4.875" style="80" customWidth="1"/>
    <col min="10" max="10" width="7.375" style="80" customWidth="1"/>
    <col min="11" max="11" width="5.00390625" style="80" customWidth="1"/>
    <col min="12" max="12" width="7.75390625" style="80" customWidth="1"/>
    <col min="13" max="13" width="5.25390625" style="80" customWidth="1"/>
    <col min="14" max="16" width="9.125" style="80" customWidth="1"/>
    <col min="17" max="17" width="11.875" style="80" customWidth="1"/>
    <col min="18" max="16384" width="9.125" style="80" customWidth="1"/>
  </cols>
  <sheetData>
    <row r="1" spans="1:17" ht="17.25" customHeight="1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113" t="s">
        <v>102</v>
      </c>
      <c r="Q1" s="79"/>
    </row>
    <row r="2" spans="1:17" ht="7.5" customHeight="1">
      <c r="A2" s="114" t="s">
        <v>95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17" ht="30.7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spans="1:17" ht="30.75" customHeight="1">
      <c r="A4" s="81"/>
      <c r="B4" s="107" t="s">
        <v>103</v>
      </c>
      <c r="C4" s="108"/>
      <c r="D4" s="108"/>
      <c r="E4" s="108"/>
      <c r="F4" s="107" t="s">
        <v>104</v>
      </c>
      <c r="G4" s="108"/>
      <c r="H4" s="108"/>
      <c r="I4" s="108"/>
      <c r="J4" s="107" t="s">
        <v>110</v>
      </c>
      <c r="K4" s="108"/>
      <c r="L4" s="108"/>
      <c r="M4" s="108"/>
      <c r="N4" s="81"/>
      <c r="O4" s="81"/>
      <c r="P4" s="81"/>
      <c r="Q4" s="83"/>
    </row>
    <row r="5" spans="1:17" ht="30.75" customHeight="1">
      <c r="A5" s="84"/>
      <c r="B5" s="109" t="s">
        <v>87</v>
      </c>
      <c r="C5" s="110"/>
      <c r="D5" s="109" t="s">
        <v>105</v>
      </c>
      <c r="E5" s="110"/>
      <c r="F5" s="109" t="s">
        <v>106</v>
      </c>
      <c r="G5" s="110"/>
      <c r="H5" s="111" t="s">
        <v>107</v>
      </c>
      <c r="I5" s="112"/>
      <c r="J5" s="109" t="s">
        <v>108</v>
      </c>
      <c r="K5" s="110"/>
      <c r="L5" s="109" t="s">
        <v>109</v>
      </c>
      <c r="M5" s="110"/>
      <c r="N5" s="85" t="s">
        <v>85</v>
      </c>
      <c r="O5" s="85" t="s">
        <v>82</v>
      </c>
      <c r="P5" s="86" t="s">
        <v>86</v>
      </c>
      <c r="Q5" s="87" t="s">
        <v>91</v>
      </c>
    </row>
    <row r="6" spans="1:17" ht="30.75" customHeight="1">
      <c r="A6" s="84"/>
      <c r="B6" s="109" t="s">
        <v>88</v>
      </c>
      <c r="C6" s="110"/>
      <c r="D6" s="109" t="s">
        <v>89</v>
      </c>
      <c r="E6" s="110"/>
      <c r="F6" s="109" t="s">
        <v>88</v>
      </c>
      <c r="G6" s="110"/>
      <c r="H6" s="109" t="s">
        <v>89</v>
      </c>
      <c r="I6" s="110"/>
      <c r="J6" s="109" t="s">
        <v>90</v>
      </c>
      <c r="K6" s="110"/>
      <c r="L6" s="109" t="s">
        <v>89</v>
      </c>
      <c r="M6" s="110"/>
      <c r="N6" s="88"/>
      <c r="O6" s="88"/>
      <c r="P6" s="89"/>
      <c r="Q6" s="87" t="s">
        <v>10</v>
      </c>
    </row>
    <row r="7" spans="1:17" ht="16.5" customHeight="1">
      <c r="A7" s="90" t="s">
        <v>84</v>
      </c>
      <c r="B7" s="91">
        <f>'[1]SEZNAM DODATKOV '!E15</f>
        <v>21.914058848768843</v>
      </c>
      <c r="C7" s="91">
        <f>'[1]SEZNAM DODATKOV '!E28</f>
        <v>2.289528536438536</v>
      </c>
      <c r="D7" s="91">
        <f>'[1]SEZNAM DODATKOV '!E16</f>
        <v>23.876511880001875</v>
      </c>
      <c r="E7" s="91">
        <f>'[1]SEZNAM DODATKOV '!E29</f>
        <v>2.6820191426851423</v>
      </c>
      <c r="F7" s="91">
        <f>'[1]SEZNAM DODATKOV '!E18</f>
        <v>22.89528536438536</v>
      </c>
      <c r="G7" s="91">
        <f>'[1]SEZNAM DODATKOV '!E31</f>
        <v>2.485773839561839</v>
      </c>
      <c r="H7" s="91">
        <f>'[1]SEZNAM DODATKOV '!E19</f>
        <v>24.857738395618387</v>
      </c>
      <c r="I7" s="91">
        <f>'[1]SEZNAM DODATKOV '!E32</f>
        <v>2.878264445808445</v>
      </c>
      <c r="J7" s="91">
        <f>'[1]SEZNAM DODATKOV '!E21</f>
        <v>17.007926270686266</v>
      </c>
      <c r="K7" s="91">
        <f>'[1]SEZNAM DODATKOV '!E34</f>
        <v>1.3083020208220206</v>
      </c>
      <c r="L7" s="91">
        <f>'[1]SEZNAM DODATKOV '!E22</f>
        <v>18.970379301919298</v>
      </c>
      <c r="M7" s="91">
        <f>'[1]SEZNAM DODATKOV '!E35</f>
        <v>1.7007926270686267</v>
      </c>
      <c r="N7" s="92"/>
      <c r="O7" s="93"/>
      <c r="P7" s="93"/>
      <c r="Q7" s="94" t="s">
        <v>11</v>
      </c>
    </row>
    <row r="8" spans="1:17" ht="33" customHeight="1">
      <c r="A8" s="95" t="s">
        <v>12</v>
      </c>
      <c r="B8" s="96" t="s">
        <v>83</v>
      </c>
      <c r="C8" s="96" t="s">
        <v>2</v>
      </c>
      <c r="D8" s="96" t="s">
        <v>83</v>
      </c>
      <c r="E8" s="96" t="s">
        <v>2</v>
      </c>
      <c r="F8" s="96" t="s">
        <v>83</v>
      </c>
      <c r="G8" s="96" t="s">
        <v>2</v>
      </c>
      <c r="H8" s="96" t="s">
        <v>83</v>
      </c>
      <c r="I8" s="96" t="s">
        <v>2</v>
      </c>
      <c r="J8" s="96" t="s">
        <v>83</v>
      </c>
      <c r="K8" s="96" t="s">
        <v>2</v>
      </c>
      <c r="L8" s="96" t="s">
        <v>83</v>
      </c>
      <c r="M8" s="96" t="s">
        <v>2</v>
      </c>
      <c r="N8" s="97"/>
      <c r="O8" s="97"/>
      <c r="P8" s="97"/>
      <c r="Q8" s="98" t="s">
        <v>111</v>
      </c>
    </row>
    <row r="9" spans="1:17" ht="16.5" customHeight="1">
      <c r="A9" s="93" t="s">
        <v>14</v>
      </c>
      <c r="B9" s="82">
        <v>1100</v>
      </c>
      <c r="C9" s="82">
        <v>0</v>
      </c>
      <c r="D9" s="82">
        <v>400</v>
      </c>
      <c r="E9" s="82">
        <v>0</v>
      </c>
      <c r="F9" s="82">
        <v>308</v>
      </c>
      <c r="G9" s="82">
        <v>0</v>
      </c>
      <c r="H9" s="82">
        <v>112</v>
      </c>
      <c r="I9" s="82">
        <v>0</v>
      </c>
      <c r="J9" s="82">
        <v>602</v>
      </c>
      <c r="K9" s="82">
        <v>0</v>
      </c>
      <c r="L9" s="82">
        <v>2408</v>
      </c>
      <c r="M9" s="82">
        <v>0</v>
      </c>
      <c r="N9" s="99">
        <f>+B9*$B$7+C9*$C$7+D9*$D$7+E9*$E$7</f>
        <v>33656.069485646476</v>
      </c>
      <c r="O9" s="99">
        <f>+F9*$F$7+G9*$G$7+H9*$H$7+I9*$I$7</f>
        <v>9835.814592539951</v>
      </c>
      <c r="P9" s="99">
        <f>+J9*$J$7+K9*$K$7+L9*$L$7+M9*$M$7</f>
        <v>55919.4449739748</v>
      </c>
      <c r="Q9" s="100">
        <f>+N9+O9+P9</f>
        <v>99411.32905216122</v>
      </c>
    </row>
    <row r="10" spans="1:17" ht="16.5" customHeight="1">
      <c r="A10" s="101" t="s">
        <v>15</v>
      </c>
      <c r="B10" s="102">
        <v>450</v>
      </c>
      <c r="C10" s="102">
        <v>0</v>
      </c>
      <c r="D10" s="102">
        <v>0</v>
      </c>
      <c r="E10" s="102">
        <v>0</v>
      </c>
      <c r="F10" s="102">
        <v>126</v>
      </c>
      <c r="G10" s="102">
        <v>0</v>
      </c>
      <c r="H10" s="102">
        <v>0</v>
      </c>
      <c r="I10" s="102">
        <v>0</v>
      </c>
      <c r="J10" s="102">
        <v>903</v>
      </c>
      <c r="K10" s="102">
        <v>0</v>
      </c>
      <c r="L10" s="102">
        <v>0</v>
      </c>
      <c r="M10" s="102">
        <v>0</v>
      </c>
      <c r="N10" s="99">
        <f>+B10*$B$7+C10*$C$7+D10*$D$7+E10*$E$7</f>
        <v>9861.32648194598</v>
      </c>
      <c r="O10" s="99">
        <f>+F10*$F$7+G10*$G$7+H10*$H$7+I10*$I$7</f>
        <v>2884.805955912555</v>
      </c>
      <c r="P10" s="99">
        <f>+J10*$J$7+K10*$K$7+L10*$L$7+M10*$M$7</f>
        <v>15358.157422429698</v>
      </c>
      <c r="Q10" s="103">
        <f aca="true" t="shared" si="0" ref="Q10:Q42">+N10+O10+P10</f>
        <v>28104.289860288234</v>
      </c>
    </row>
    <row r="11" spans="1:17" ht="16.5" customHeight="1">
      <c r="A11" s="101" t="s">
        <v>16</v>
      </c>
      <c r="B11" s="102">
        <v>1000</v>
      </c>
      <c r="C11" s="102">
        <v>0</v>
      </c>
      <c r="D11" s="102">
        <v>400</v>
      </c>
      <c r="E11" s="102">
        <v>0</v>
      </c>
      <c r="F11" s="102">
        <v>268</v>
      </c>
      <c r="G11" s="102">
        <v>0</v>
      </c>
      <c r="H11" s="102">
        <v>112</v>
      </c>
      <c r="I11" s="102">
        <v>0</v>
      </c>
      <c r="J11" s="102">
        <v>602</v>
      </c>
      <c r="K11" s="102">
        <v>0</v>
      </c>
      <c r="L11" s="102">
        <v>2408</v>
      </c>
      <c r="M11" s="102">
        <v>0</v>
      </c>
      <c r="N11" s="99">
        <f>+B11*$B$7+C11*$C$7+D11*$D$7+E11*$E$7</f>
        <v>31464.663600769592</v>
      </c>
      <c r="O11" s="99">
        <f>+F11*$F$7+G11*$G$7+H11*$H$7+I11*$I$7</f>
        <v>8920.003177964536</v>
      </c>
      <c r="P11" s="99">
        <f>+J11*$J$7+K11*$K$7+L11*$L$7+M11*$M$7</f>
        <v>55919.4449739748</v>
      </c>
      <c r="Q11" s="103">
        <f t="shared" si="0"/>
        <v>96304.11175270894</v>
      </c>
    </row>
    <row r="12" spans="1:17" ht="16.5" customHeight="1">
      <c r="A12" s="93" t="s">
        <v>17</v>
      </c>
      <c r="B12" s="82">
        <f aca="true" t="shared" si="1" ref="B12:Q12">+B10+B11</f>
        <v>1450</v>
      </c>
      <c r="C12" s="82">
        <f t="shared" si="1"/>
        <v>0</v>
      </c>
      <c r="D12" s="82">
        <v>400</v>
      </c>
      <c r="E12" s="82">
        <f t="shared" si="1"/>
        <v>0</v>
      </c>
      <c r="F12" s="82">
        <f t="shared" si="1"/>
        <v>394</v>
      </c>
      <c r="G12" s="82">
        <f t="shared" si="1"/>
        <v>0</v>
      </c>
      <c r="H12" s="82">
        <f t="shared" si="1"/>
        <v>112</v>
      </c>
      <c r="I12" s="82">
        <f t="shared" si="1"/>
        <v>0</v>
      </c>
      <c r="J12" s="82">
        <f t="shared" si="1"/>
        <v>1505</v>
      </c>
      <c r="K12" s="82">
        <f t="shared" si="1"/>
        <v>0</v>
      </c>
      <c r="L12" s="82">
        <f t="shared" si="1"/>
        <v>2408</v>
      </c>
      <c r="M12" s="82">
        <f t="shared" si="1"/>
        <v>0</v>
      </c>
      <c r="N12" s="82">
        <f t="shared" si="1"/>
        <v>41325.99008271557</v>
      </c>
      <c r="O12" s="82">
        <f t="shared" si="1"/>
        <v>11804.80913387709</v>
      </c>
      <c r="P12" s="82">
        <f t="shared" si="1"/>
        <v>71277.6023964045</v>
      </c>
      <c r="Q12" s="100">
        <f t="shared" si="1"/>
        <v>124408.40161299717</v>
      </c>
    </row>
    <row r="13" spans="1:17" ht="16.5" customHeight="1">
      <c r="A13" s="93" t="s">
        <v>18</v>
      </c>
      <c r="B13" s="82">
        <v>1600</v>
      </c>
      <c r="C13" s="82">
        <v>0</v>
      </c>
      <c r="D13" s="82">
        <v>400</v>
      </c>
      <c r="E13" s="82">
        <v>0</v>
      </c>
      <c r="F13" s="82">
        <v>448</v>
      </c>
      <c r="G13" s="82">
        <v>0</v>
      </c>
      <c r="H13" s="82">
        <v>112</v>
      </c>
      <c r="I13" s="82">
        <v>0</v>
      </c>
      <c r="J13" s="82">
        <v>602</v>
      </c>
      <c r="K13" s="82">
        <v>0</v>
      </c>
      <c r="L13" s="82">
        <v>2408</v>
      </c>
      <c r="M13" s="82">
        <v>0</v>
      </c>
      <c r="N13" s="99">
        <f aca="true" t="shared" si="2" ref="N13:N25">+B13*$B$7+C13*$C$7+D13*$D$7+E13*$E$7</f>
        <v>44613.098910030894</v>
      </c>
      <c r="O13" s="99">
        <f aca="true" t="shared" si="3" ref="O13:O25">+F13*$F$7+G13*$G$7+H13*$H$7+I13*$I$7</f>
        <v>13041.154543553901</v>
      </c>
      <c r="P13" s="99">
        <f aca="true" t="shared" si="4" ref="P13:P25">+J13*$J$7+K13*$K$7+L13*$L$7+M13*$M$7</f>
        <v>55919.4449739748</v>
      </c>
      <c r="Q13" s="100">
        <f t="shared" si="0"/>
        <v>113573.6984275596</v>
      </c>
    </row>
    <row r="14" spans="1:17" ht="16.5" customHeight="1">
      <c r="A14" s="101" t="s">
        <v>100</v>
      </c>
      <c r="B14" s="102">
        <v>250</v>
      </c>
      <c r="C14" s="102">
        <v>0</v>
      </c>
      <c r="D14" s="102">
        <v>0</v>
      </c>
      <c r="E14" s="102">
        <v>0</v>
      </c>
      <c r="F14" s="102">
        <v>70</v>
      </c>
      <c r="G14" s="102">
        <v>0</v>
      </c>
      <c r="H14" s="102">
        <v>0</v>
      </c>
      <c r="I14" s="102">
        <v>0</v>
      </c>
      <c r="J14" s="102">
        <v>199</v>
      </c>
      <c r="K14" s="102">
        <v>0</v>
      </c>
      <c r="L14" s="102">
        <v>0</v>
      </c>
      <c r="M14" s="102">
        <v>0</v>
      </c>
      <c r="N14" s="104">
        <f>+B14*$B$7+C14*$C$7+D14*$D$7+E14*$E$7</f>
        <v>5478.514712192211</v>
      </c>
      <c r="O14" s="104">
        <f>+F14*$F$7+G14*$G$7+H14*$H$7+I14*$I$7</f>
        <v>1602.669975506975</v>
      </c>
      <c r="P14" s="104">
        <f>+J14*$J$7+K14*$K$7+L14*$L$7+M14*$M$7</f>
        <v>3384.577327866567</v>
      </c>
      <c r="Q14" s="103">
        <f t="shared" si="0"/>
        <v>10465.762015565753</v>
      </c>
    </row>
    <row r="15" spans="1:17" ht="16.5" customHeight="1">
      <c r="A15" s="101" t="s">
        <v>96</v>
      </c>
      <c r="B15" s="102">
        <v>250</v>
      </c>
      <c r="C15" s="102">
        <v>0</v>
      </c>
      <c r="D15" s="102">
        <v>0</v>
      </c>
      <c r="E15" s="102">
        <v>0</v>
      </c>
      <c r="F15" s="102">
        <v>70</v>
      </c>
      <c r="G15" s="102">
        <v>0</v>
      </c>
      <c r="H15" s="102">
        <v>0</v>
      </c>
      <c r="I15" s="102">
        <v>0</v>
      </c>
      <c r="J15" s="102">
        <v>301</v>
      </c>
      <c r="K15" s="102">
        <v>0</v>
      </c>
      <c r="L15" s="102">
        <v>0</v>
      </c>
      <c r="M15" s="102">
        <v>0</v>
      </c>
      <c r="N15" s="104">
        <f>+B15*$B$7+C15*$C$7+D15*$D$7+E15*$E$7</f>
        <v>5478.514712192211</v>
      </c>
      <c r="O15" s="104">
        <f>+F15*$F$7+G15*$G$7+H15*$H$7+I15*$I$7</f>
        <v>1602.669975506975</v>
      </c>
      <c r="P15" s="104">
        <f>+J15*$J$7+K15*$K$7+L15*$L$7+M15*$M$7</f>
        <v>5119.385807476566</v>
      </c>
      <c r="Q15" s="103">
        <f t="shared" si="0"/>
        <v>12200.57049517575</v>
      </c>
    </row>
    <row r="16" spans="1:17" ht="16.5" customHeight="1">
      <c r="A16" s="101" t="s">
        <v>97</v>
      </c>
      <c r="B16" s="102">
        <v>350</v>
      </c>
      <c r="C16" s="102">
        <v>0</v>
      </c>
      <c r="D16" s="102">
        <v>0</v>
      </c>
      <c r="E16" s="102">
        <v>0</v>
      </c>
      <c r="F16" s="102">
        <v>98</v>
      </c>
      <c r="G16" s="102">
        <v>0</v>
      </c>
      <c r="H16" s="102">
        <v>0</v>
      </c>
      <c r="I16" s="102">
        <v>0</v>
      </c>
      <c r="J16" s="102">
        <v>250</v>
      </c>
      <c r="K16" s="102">
        <v>0</v>
      </c>
      <c r="L16" s="102">
        <v>0</v>
      </c>
      <c r="M16" s="102">
        <v>0</v>
      </c>
      <c r="N16" s="104">
        <f>+B16*$B$7+C16*$C$7+D16*$D$7+E16*$E$7</f>
        <v>7669.920597069095</v>
      </c>
      <c r="O16" s="104">
        <f>+F16*$F$7+G16*$G$7+H16*$H$7+I16*$I$7</f>
        <v>2243.7379657097654</v>
      </c>
      <c r="P16" s="104">
        <f>+J16*$J$7+K16*$K$7+L16*$L$7+M16*$M$7</f>
        <v>4251.981567671566</v>
      </c>
      <c r="Q16" s="103">
        <f t="shared" si="0"/>
        <v>14165.640130450425</v>
      </c>
    </row>
    <row r="17" spans="1:17" ht="16.5" customHeight="1">
      <c r="A17" s="101" t="s">
        <v>98</v>
      </c>
      <c r="B17" s="102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102</v>
      </c>
      <c r="K17" s="102">
        <v>0</v>
      </c>
      <c r="L17" s="102">
        <v>0</v>
      </c>
      <c r="M17" s="102">
        <v>0</v>
      </c>
      <c r="N17" s="104">
        <f>+B17*$B$7+C17*$C$7+D17*$D$7+E17*$E$7</f>
        <v>0</v>
      </c>
      <c r="O17" s="104">
        <f>+F17*$F$7+G17*$G$7+H17*$H$7+I17*$I$7</f>
        <v>0</v>
      </c>
      <c r="P17" s="104">
        <f>+J17*$J$7+K17*$K$7+L17*$L$7+M17*$M$7</f>
        <v>1734.808479609999</v>
      </c>
      <c r="Q17" s="103">
        <f t="shared" si="0"/>
        <v>1734.808479609999</v>
      </c>
    </row>
    <row r="18" spans="1:17" ht="16.5" customHeight="1">
      <c r="A18" s="101" t="s">
        <v>99</v>
      </c>
      <c r="B18" s="102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102</v>
      </c>
      <c r="K18" s="102">
        <v>0</v>
      </c>
      <c r="L18" s="102">
        <v>0</v>
      </c>
      <c r="M18" s="102">
        <v>0</v>
      </c>
      <c r="N18" s="104">
        <f>+B18*$B$7+C18*$C$7+D18*$D$7+E18*$E$7</f>
        <v>0</v>
      </c>
      <c r="O18" s="104">
        <f>+F18*$F$7+G18*$G$7+H18*$H$7+I18*$I$7</f>
        <v>0</v>
      </c>
      <c r="P18" s="104">
        <f>+J18*$J$7+K18*$K$7+L18*$L$7+M18*$M$7</f>
        <v>1734.808479609999</v>
      </c>
      <c r="Q18" s="103">
        <f t="shared" si="0"/>
        <v>1734.808479609999</v>
      </c>
    </row>
    <row r="19" spans="1:17" ht="16.5" customHeight="1">
      <c r="A19" s="93" t="s">
        <v>101</v>
      </c>
      <c r="B19" s="82">
        <f>SUM(B14:B18)</f>
        <v>850</v>
      </c>
      <c r="C19" s="82">
        <f aca="true" t="shared" si="5" ref="C19:Q19">SUM(C14:C18)</f>
        <v>0</v>
      </c>
      <c r="D19" s="82">
        <f t="shared" si="5"/>
        <v>0</v>
      </c>
      <c r="E19" s="82">
        <f t="shared" si="5"/>
        <v>0</v>
      </c>
      <c r="F19" s="82">
        <f t="shared" si="5"/>
        <v>238</v>
      </c>
      <c r="G19" s="82">
        <f t="shared" si="5"/>
        <v>0</v>
      </c>
      <c r="H19" s="82">
        <f t="shared" si="5"/>
        <v>0</v>
      </c>
      <c r="I19" s="82">
        <f t="shared" si="5"/>
        <v>0</v>
      </c>
      <c r="J19" s="82">
        <f t="shared" si="5"/>
        <v>954</v>
      </c>
      <c r="K19" s="82">
        <f t="shared" si="5"/>
        <v>0</v>
      </c>
      <c r="L19" s="82">
        <f t="shared" si="5"/>
        <v>0</v>
      </c>
      <c r="M19" s="82">
        <f t="shared" si="5"/>
        <v>0</v>
      </c>
      <c r="N19" s="82">
        <f t="shared" si="5"/>
        <v>18626.950021453515</v>
      </c>
      <c r="O19" s="82">
        <f t="shared" si="5"/>
        <v>5449.077916723716</v>
      </c>
      <c r="P19" s="82">
        <f t="shared" si="5"/>
        <v>16225.561662234697</v>
      </c>
      <c r="Q19" s="100">
        <f t="shared" si="5"/>
        <v>40301.58960041193</v>
      </c>
    </row>
    <row r="20" spans="1:17" ht="16.5" customHeight="1">
      <c r="A20" s="101" t="s">
        <v>93</v>
      </c>
      <c r="B20" s="102">
        <v>300</v>
      </c>
      <c r="C20" s="102">
        <v>0</v>
      </c>
      <c r="D20" s="102">
        <v>0</v>
      </c>
      <c r="E20" s="102">
        <v>0</v>
      </c>
      <c r="F20" s="102">
        <v>84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99">
        <f t="shared" si="2"/>
        <v>6574.217654630653</v>
      </c>
      <c r="O20" s="99">
        <f t="shared" si="3"/>
        <v>1923.2039706083701</v>
      </c>
      <c r="P20" s="99">
        <f t="shared" si="4"/>
        <v>0</v>
      </c>
      <c r="Q20" s="103">
        <f t="shared" si="0"/>
        <v>8497.421625239023</v>
      </c>
    </row>
    <row r="21" spans="1:17" ht="16.5" customHeight="1">
      <c r="A21" s="101" t="s">
        <v>19</v>
      </c>
      <c r="B21" s="102">
        <v>350</v>
      </c>
      <c r="C21" s="102">
        <v>0</v>
      </c>
      <c r="D21" s="102">
        <v>0</v>
      </c>
      <c r="E21" s="102">
        <v>0</v>
      </c>
      <c r="F21" s="102">
        <v>124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99">
        <f t="shared" si="2"/>
        <v>7669.920597069095</v>
      </c>
      <c r="O21" s="99">
        <f t="shared" si="3"/>
        <v>2839.0153851837845</v>
      </c>
      <c r="P21" s="99">
        <f t="shared" si="4"/>
        <v>0</v>
      </c>
      <c r="Q21" s="103">
        <f t="shared" si="0"/>
        <v>10508.935982252879</v>
      </c>
    </row>
    <row r="22" spans="1:17" ht="16.5" customHeight="1">
      <c r="A22" s="101" t="s">
        <v>20</v>
      </c>
      <c r="B22" s="102">
        <v>200</v>
      </c>
      <c r="C22" s="102">
        <v>0</v>
      </c>
      <c r="D22" s="102">
        <v>0</v>
      </c>
      <c r="E22" s="102">
        <v>0</v>
      </c>
      <c r="F22" s="102">
        <v>56</v>
      </c>
      <c r="G22" s="102">
        <v>0</v>
      </c>
      <c r="H22" s="102">
        <v>0</v>
      </c>
      <c r="I22" s="102">
        <v>0</v>
      </c>
      <c r="J22" s="102">
        <v>51</v>
      </c>
      <c r="K22" s="102">
        <v>0</v>
      </c>
      <c r="L22" s="102">
        <v>0</v>
      </c>
      <c r="M22" s="102">
        <v>0</v>
      </c>
      <c r="N22" s="99">
        <f t="shared" si="2"/>
        <v>4382.811769753768</v>
      </c>
      <c r="O22" s="99">
        <f t="shared" si="3"/>
        <v>1282.13598040558</v>
      </c>
      <c r="P22" s="99">
        <f t="shared" si="4"/>
        <v>867.4042398049995</v>
      </c>
      <c r="Q22" s="103">
        <f t="shared" si="0"/>
        <v>6532.351989964348</v>
      </c>
    </row>
    <row r="23" spans="1:17" ht="16.5" customHeight="1">
      <c r="A23" s="101" t="s">
        <v>21</v>
      </c>
      <c r="B23" s="102">
        <v>0</v>
      </c>
      <c r="C23" s="102">
        <v>50</v>
      </c>
      <c r="D23" s="102">
        <v>0</v>
      </c>
      <c r="E23" s="102">
        <v>0</v>
      </c>
      <c r="F23" s="102">
        <v>0</v>
      </c>
      <c r="G23" s="102">
        <v>14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99">
        <f t="shared" si="2"/>
        <v>114.47642682192681</v>
      </c>
      <c r="O23" s="99">
        <f t="shared" si="3"/>
        <v>34.800833753865746</v>
      </c>
      <c r="P23" s="99">
        <f t="shared" si="4"/>
        <v>0</v>
      </c>
      <c r="Q23" s="103">
        <f t="shared" si="0"/>
        <v>149.27726057579255</v>
      </c>
    </row>
    <row r="24" spans="1:17" ht="16.5" customHeight="1">
      <c r="A24" s="101" t="s">
        <v>22</v>
      </c>
      <c r="B24" s="102">
        <v>1850</v>
      </c>
      <c r="C24" s="102">
        <v>0</v>
      </c>
      <c r="D24" s="102">
        <v>400</v>
      </c>
      <c r="E24" s="102">
        <v>0</v>
      </c>
      <c r="F24" s="102">
        <v>518</v>
      </c>
      <c r="G24" s="102">
        <v>0</v>
      </c>
      <c r="H24" s="102">
        <v>112</v>
      </c>
      <c r="I24" s="102">
        <v>0</v>
      </c>
      <c r="J24" s="102">
        <v>602</v>
      </c>
      <c r="K24" s="102">
        <v>0</v>
      </c>
      <c r="L24" s="102">
        <v>2408</v>
      </c>
      <c r="M24" s="102">
        <v>0</v>
      </c>
      <c r="N24" s="99">
        <f t="shared" si="2"/>
        <v>50091.61362222311</v>
      </c>
      <c r="O24" s="99">
        <f t="shared" si="3"/>
        <v>14643.824519060876</v>
      </c>
      <c r="P24" s="99">
        <f t="shared" si="4"/>
        <v>55919.4449739748</v>
      </c>
      <c r="Q24" s="103">
        <f t="shared" si="0"/>
        <v>120654.8831152588</v>
      </c>
    </row>
    <row r="25" spans="1:17" ht="16.5" customHeight="1">
      <c r="A25" s="101" t="s">
        <v>23</v>
      </c>
      <c r="B25" s="102">
        <v>800</v>
      </c>
      <c r="C25" s="102">
        <v>0</v>
      </c>
      <c r="D25" s="102">
        <v>400</v>
      </c>
      <c r="E25" s="102">
        <v>0</v>
      </c>
      <c r="F25" s="102">
        <v>224</v>
      </c>
      <c r="G25" s="102">
        <v>0</v>
      </c>
      <c r="H25" s="102">
        <v>112</v>
      </c>
      <c r="I25" s="102">
        <v>0</v>
      </c>
      <c r="J25" s="102">
        <v>602</v>
      </c>
      <c r="K25" s="102">
        <v>0</v>
      </c>
      <c r="L25" s="102">
        <v>2408</v>
      </c>
      <c r="M25" s="102">
        <v>0</v>
      </c>
      <c r="N25" s="99">
        <f t="shared" si="2"/>
        <v>27081.851831015825</v>
      </c>
      <c r="O25" s="99">
        <f t="shared" si="3"/>
        <v>7912.61062193158</v>
      </c>
      <c r="P25" s="99">
        <f t="shared" si="4"/>
        <v>55919.4449739748</v>
      </c>
      <c r="Q25" s="103">
        <f t="shared" si="0"/>
        <v>90913.9074269222</v>
      </c>
    </row>
    <row r="26" spans="1:17" ht="16.5" customHeight="1">
      <c r="A26" s="93" t="s">
        <v>24</v>
      </c>
      <c r="B26" s="82">
        <f aca="true" t="shared" si="6" ref="B26:M26">SUM(B20:B25)</f>
        <v>3500</v>
      </c>
      <c r="C26" s="82">
        <f t="shared" si="6"/>
        <v>50</v>
      </c>
      <c r="D26" s="82">
        <f t="shared" si="6"/>
        <v>800</v>
      </c>
      <c r="E26" s="82">
        <f t="shared" si="6"/>
        <v>0</v>
      </c>
      <c r="F26" s="82">
        <f t="shared" si="6"/>
        <v>1006</v>
      </c>
      <c r="G26" s="82">
        <f t="shared" si="6"/>
        <v>14</v>
      </c>
      <c r="H26" s="82">
        <f t="shared" si="6"/>
        <v>224</v>
      </c>
      <c r="I26" s="82">
        <f t="shared" si="6"/>
        <v>0</v>
      </c>
      <c r="J26" s="82">
        <f t="shared" si="6"/>
        <v>1255</v>
      </c>
      <c r="K26" s="82">
        <f t="shared" si="6"/>
        <v>0</v>
      </c>
      <c r="L26" s="82">
        <f t="shared" si="6"/>
        <v>4816</v>
      </c>
      <c r="M26" s="82">
        <f t="shared" si="6"/>
        <v>0</v>
      </c>
      <c r="N26" s="82">
        <f>SUM(N20:N25)</f>
        <v>95914.89190151438</v>
      </c>
      <c r="O26" s="82">
        <f>SUM(O20:O25)</f>
        <v>28635.591310944055</v>
      </c>
      <c r="P26" s="82">
        <f>SUM(P20:P25)</f>
        <v>112706.2941877546</v>
      </c>
      <c r="Q26" s="100">
        <f>SUM(Q20:Q25)</f>
        <v>237256.77740021303</v>
      </c>
    </row>
    <row r="27" spans="1:17" ht="16.5" customHeight="1">
      <c r="A27" s="101" t="s">
        <v>25</v>
      </c>
      <c r="B27" s="102">
        <v>1600</v>
      </c>
      <c r="C27" s="102">
        <v>0</v>
      </c>
      <c r="D27" s="102">
        <v>400</v>
      </c>
      <c r="E27" s="102">
        <v>0</v>
      </c>
      <c r="F27" s="102">
        <v>448</v>
      </c>
      <c r="G27" s="102">
        <v>0</v>
      </c>
      <c r="H27" s="102">
        <v>112</v>
      </c>
      <c r="I27" s="102">
        <v>0</v>
      </c>
      <c r="J27" s="102">
        <v>602</v>
      </c>
      <c r="K27" s="102">
        <v>0</v>
      </c>
      <c r="L27" s="102">
        <v>2408</v>
      </c>
      <c r="M27" s="102">
        <v>0</v>
      </c>
      <c r="N27" s="99">
        <f>+B27*$B$7+C27*$C$7+D27*$D$7+E27*$E$7</f>
        <v>44613.098910030894</v>
      </c>
      <c r="O27" s="99">
        <f>+F27*$F$7+G27*$G$7+H27*$H$7+I27*$I$7</f>
        <v>13041.154543553901</v>
      </c>
      <c r="P27" s="99">
        <f>+J27*$J$7+K27*$K$7+L27*$L$7+M27*$M$7</f>
        <v>55919.4449739748</v>
      </c>
      <c r="Q27" s="103">
        <f t="shared" si="0"/>
        <v>113573.6984275596</v>
      </c>
    </row>
    <row r="28" spans="1:17" ht="16.5" customHeight="1">
      <c r="A28" s="101" t="s">
        <v>26</v>
      </c>
      <c r="B28" s="102">
        <v>150</v>
      </c>
      <c r="C28" s="102">
        <v>0</v>
      </c>
      <c r="D28" s="102">
        <v>0</v>
      </c>
      <c r="E28" s="102">
        <v>0</v>
      </c>
      <c r="F28" s="102">
        <v>42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99">
        <f>+B28*$B$7+C28*$C$7+D28*$D$7+E28*$E$7</f>
        <v>3287.1088273153264</v>
      </c>
      <c r="O28" s="99">
        <f>+F28*$F$7+G28*$G$7+H28*$H$7+I28*$I$7</f>
        <v>961.6019853041851</v>
      </c>
      <c r="P28" s="99">
        <f>+J28*$J$7+K28*$K$7+L28*$L$7+M28*$M$7</f>
        <v>0</v>
      </c>
      <c r="Q28" s="103">
        <f t="shared" si="0"/>
        <v>4248.710812619512</v>
      </c>
    </row>
    <row r="29" spans="1:17" ht="16.5" customHeight="1">
      <c r="A29" s="101" t="s">
        <v>27</v>
      </c>
      <c r="B29" s="102">
        <v>624</v>
      </c>
      <c r="C29" s="102">
        <v>0</v>
      </c>
      <c r="D29" s="102">
        <v>312</v>
      </c>
      <c r="E29" s="102">
        <v>0</v>
      </c>
      <c r="F29" s="102">
        <v>192</v>
      </c>
      <c r="G29" s="102">
        <v>0</v>
      </c>
      <c r="H29" s="102">
        <v>96</v>
      </c>
      <c r="I29" s="102">
        <v>0</v>
      </c>
      <c r="J29" s="102">
        <v>462</v>
      </c>
      <c r="K29" s="102">
        <v>0</v>
      </c>
      <c r="L29" s="102">
        <v>1848</v>
      </c>
      <c r="M29" s="102">
        <v>0</v>
      </c>
      <c r="N29" s="99">
        <f>+B29*$B$7+C29*$C$7+D29*$D$7+E29*$E$7</f>
        <v>21123.844428192344</v>
      </c>
      <c r="O29" s="99">
        <f>+F29*$F$7+G29*$G$7+H29*$H$7+I29*$I$7</f>
        <v>6782.237675941355</v>
      </c>
      <c r="P29" s="99">
        <f>+J29*$J$7+K29*$K$7+L29*$L$7+M29*$M$7</f>
        <v>42914.922887003915</v>
      </c>
      <c r="Q29" s="103">
        <f t="shared" si="0"/>
        <v>70821.00499113761</v>
      </c>
    </row>
    <row r="30" spans="1:17" ht="16.5" customHeight="1">
      <c r="A30" s="101" t="s">
        <v>28</v>
      </c>
      <c r="B30" s="102">
        <v>176</v>
      </c>
      <c r="C30" s="102">
        <v>0</v>
      </c>
      <c r="D30" s="102">
        <v>88</v>
      </c>
      <c r="E30" s="102">
        <v>0</v>
      </c>
      <c r="F30" s="102">
        <v>32</v>
      </c>
      <c r="G30" s="102">
        <v>0</v>
      </c>
      <c r="H30" s="102">
        <v>16</v>
      </c>
      <c r="I30" s="102">
        <v>0</v>
      </c>
      <c r="J30" s="102">
        <v>140</v>
      </c>
      <c r="K30" s="102">
        <v>0</v>
      </c>
      <c r="L30" s="102">
        <v>560</v>
      </c>
      <c r="M30" s="102">
        <v>0</v>
      </c>
      <c r="N30" s="99">
        <f>+B30*$B$7+C30*$C$7+D30*$D$7+E30*$E$7</f>
        <v>5958.007402823481</v>
      </c>
      <c r="O30" s="99">
        <f>+F30*$F$7+G30*$G$7+H30*$H$7+I30*$I$7</f>
        <v>1130.3729459902256</v>
      </c>
      <c r="P30" s="99">
        <f>+J30*$J$7+K30*$K$7+L30*$L$7+M30*$M$7</f>
        <v>13004.522086970883</v>
      </c>
      <c r="Q30" s="103">
        <f t="shared" si="0"/>
        <v>20092.902435784592</v>
      </c>
    </row>
    <row r="31" spans="1:17" ht="16.5" customHeight="1">
      <c r="A31" s="101" t="s">
        <v>29</v>
      </c>
      <c r="B31" s="102">
        <v>250</v>
      </c>
      <c r="C31" s="102">
        <v>0</v>
      </c>
      <c r="D31" s="102">
        <v>0</v>
      </c>
      <c r="E31" s="102">
        <v>0</v>
      </c>
      <c r="F31" s="102">
        <v>70</v>
      </c>
      <c r="G31" s="102">
        <v>0</v>
      </c>
      <c r="H31" s="102">
        <v>0</v>
      </c>
      <c r="I31" s="102">
        <v>0</v>
      </c>
      <c r="J31" s="102">
        <v>602</v>
      </c>
      <c r="K31" s="102">
        <v>0</v>
      </c>
      <c r="L31" s="102">
        <v>0</v>
      </c>
      <c r="M31" s="102">
        <v>0</v>
      </c>
      <c r="N31" s="99">
        <f>+B31*$B$7+C31*$C$7+D31*$D$7+E31*$E$7</f>
        <v>5478.514712192211</v>
      </c>
      <c r="O31" s="99">
        <f>+F31*$F$7+G31*$G$7+H31*$H$7+I31*$I$7</f>
        <v>1602.669975506975</v>
      </c>
      <c r="P31" s="99">
        <f>+J31*$J$7+K31*$K$7+L31*$L$7+M31*$M$7</f>
        <v>10238.771614953132</v>
      </c>
      <c r="Q31" s="103">
        <f t="shared" si="0"/>
        <v>17319.956302652317</v>
      </c>
    </row>
    <row r="32" spans="1:17" ht="16.5" customHeight="1">
      <c r="A32" s="93" t="s">
        <v>30</v>
      </c>
      <c r="B32" s="82">
        <f aca="true" t="shared" si="7" ref="B32:Q32">+B27+B28+B29+B30+B31</f>
        <v>2800</v>
      </c>
      <c r="C32" s="82">
        <f t="shared" si="7"/>
        <v>0</v>
      </c>
      <c r="D32" s="82">
        <f t="shared" si="7"/>
        <v>800</v>
      </c>
      <c r="E32" s="82">
        <f t="shared" si="7"/>
        <v>0</v>
      </c>
      <c r="F32" s="82">
        <f t="shared" si="7"/>
        <v>784</v>
      </c>
      <c r="G32" s="82">
        <f t="shared" si="7"/>
        <v>0</v>
      </c>
      <c r="H32" s="82">
        <f t="shared" si="7"/>
        <v>224</v>
      </c>
      <c r="I32" s="82">
        <f t="shared" si="7"/>
        <v>0</v>
      </c>
      <c r="J32" s="82">
        <f t="shared" si="7"/>
        <v>1806</v>
      </c>
      <c r="K32" s="82">
        <f t="shared" si="7"/>
        <v>0</v>
      </c>
      <c r="L32" s="82">
        <f t="shared" si="7"/>
        <v>4816</v>
      </c>
      <c r="M32" s="82">
        <f t="shared" si="7"/>
        <v>0</v>
      </c>
      <c r="N32" s="82">
        <f t="shared" si="7"/>
        <v>80460.57428055425</v>
      </c>
      <c r="O32" s="82">
        <f t="shared" si="7"/>
        <v>23518.03712629664</v>
      </c>
      <c r="P32" s="82">
        <f t="shared" si="7"/>
        <v>122077.66156290274</v>
      </c>
      <c r="Q32" s="100">
        <f t="shared" si="7"/>
        <v>226056.2729697536</v>
      </c>
    </row>
    <row r="33" spans="1:17" ht="16.5" customHeight="1">
      <c r="A33" s="93" t="s">
        <v>31</v>
      </c>
      <c r="B33" s="82">
        <v>1050</v>
      </c>
      <c r="C33" s="82">
        <v>0</v>
      </c>
      <c r="D33" s="82">
        <v>400</v>
      </c>
      <c r="E33" s="82">
        <v>0</v>
      </c>
      <c r="F33" s="82">
        <v>294</v>
      </c>
      <c r="G33" s="82">
        <v>0</v>
      </c>
      <c r="H33" s="82">
        <v>112</v>
      </c>
      <c r="I33" s="82">
        <v>0</v>
      </c>
      <c r="J33" s="82">
        <v>602</v>
      </c>
      <c r="K33" s="82">
        <v>0</v>
      </c>
      <c r="L33" s="82">
        <v>2408</v>
      </c>
      <c r="M33" s="82">
        <v>0</v>
      </c>
      <c r="N33" s="99">
        <f>+B33*$B$7+C33*$C$7+D33*$D$7+E33*$E$7</f>
        <v>32560.366543208038</v>
      </c>
      <c r="O33" s="99">
        <f>+F33*$F$7+G33*$G$7+H33*$H$7+I33*$I$7</f>
        <v>9515.280597438556</v>
      </c>
      <c r="P33" s="99">
        <f>+J33*$J$7+K33*$K$7+L33*$L$7+M33*$M$7</f>
        <v>55919.4449739748</v>
      </c>
      <c r="Q33" s="100">
        <f t="shared" si="0"/>
        <v>97995.0921146214</v>
      </c>
    </row>
    <row r="34" spans="1:17" ht="16.5" customHeight="1">
      <c r="A34" s="101" t="s">
        <v>32</v>
      </c>
      <c r="B34" s="102">
        <f>+B35+B36</f>
        <v>300</v>
      </c>
      <c r="C34" s="102">
        <f aca="true" t="shared" si="8" ref="C34:Q34">+C35+C36</f>
        <v>0</v>
      </c>
      <c r="D34" s="102">
        <f t="shared" si="8"/>
        <v>0</v>
      </c>
      <c r="E34" s="102">
        <f t="shared" si="8"/>
        <v>0</v>
      </c>
      <c r="F34" s="102">
        <f t="shared" si="8"/>
        <v>84</v>
      </c>
      <c r="G34" s="102">
        <f t="shared" si="8"/>
        <v>0</v>
      </c>
      <c r="H34" s="102">
        <f t="shared" si="8"/>
        <v>0</v>
      </c>
      <c r="I34" s="102">
        <f t="shared" si="8"/>
        <v>0</v>
      </c>
      <c r="J34" s="105">
        <f t="shared" si="8"/>
        <v>150.5</v>
      </c>
      <c r="K34" s="102">
        <f t="shared" si="8"/>
        <v>0</v>
      </c>
      <c r="L34" s="102">
        <f t="shared" si="8"/>
        <v>0</v>
      </c>
      <c r="M34" s="102">
        <f t="shared" si="8"/>
        <v>0</v>
      </c>
      <c r="N34" s="102">
        <f t="shared" si="8"/>
        <v>6574.217654630653</v>
      </c>
      <c r="O34" s="102">
        <f t="shared" si="8"/>
        <v>1923.2039706083701</v>
      </c>
      <c r="P34" s="102">
        <f t="shared" si="8"/>
        <v>2559.692903738283</v>
      </c>
      <c r="Q34" s="102">
        <f t="shared" si="8"/>
        <v>11057.114528977305</v>
      </c>
    </row>
    <row r="35" spans="1:17" ht="16.5" customHeight="1">
      <c r="A35" s="101" t="s">
        <v>32</v>
      </c>
      <c r="B35" s="102">
        <v>264</v>
      </c>
      <c r="C35" s="102"/>
      <c r="D35" s="102"/>
      <c r="E35" s="102"/>
      <c r="F35" s="102">
        <v>72</v>
      </c>
      <c r="G35" s="102"/>
      <c r="H35" s="102"/>
      <c r="I35" s="102"/>
      <c r="J35" s="105">
        <v>124.5</v>
      </c>
      <c r="K35" s="102"/>
      <c r="L35" s="102"/>
      <c r="M35" s="102"/>
      <c r="N35" s="99">
        <f>+B35*$B$7+C35*$C$7+D35*$D$7+E35*$E$7</f>
        <v>5785.311536074974</v>
      </c>
      <c r="O35" s="99">
        <f>+F35*$F$7+G35*$G$7+H35*$H$7+I35*$I$7</f>
        <v>1648.4605462357458</v>
      </c>
      <c r="P35" s="99">
        <f>+J35*$J$7+K35*$K$7+L35*$L$7+M35*$M$7</f>
        <v>2117.48682070044</v>
      </c>
      <c r="Q35" s="103">
        <f t="shared" si="0"/>
        <v>9551.25890301116</v>
      </c>
    </row>
    <row r="36" spans="1:17" ht="16.5" customHeight="1">
      <c r="A36" s="101" t="s">
        <v>94</v>
      </c>
      <c r="B36" s="102">
        <v>36</v>
      </c>
      <c r="C36" s="106"/>
      <c r="D36" s="106"/>
      <c r="E36" s="106"/>
      <c r="F36" s="102">
        <v>12</v>
      </c>
      <c r="G36" s="106"/>
      <c r="H36" s="106"/>
      <c r="I36" s="106"/>
      <c r="J36" s="105">
        <v>26</v>
      </c>
      <c r="K36" s="102"/>
      <c r="L36" s="102"/>
      <c r="M36" s="102"/>
      <c r="N36" s="99">
        <f>+B36*$B$7+C36*$C$7+D36*$D$7+E36*$E$7</f>
        <v>788.9061185556783</v>
      </c>
      <c r="O36" s="99">
        <f>+F36*$F$7+G36*$G$7+H36*$H$7+I36*$I$7</f>
        <v>274.7434243726243</v>
      </c>
      <c r="P36" s="99">
        <f>+J36*$J$7+K36*$K$7+L36*$L$7+M36*$M$7</f>
        <v>442.2060830378429</v>
      </c>
      <c r="Q36" s="103">
        <f t="shared" si="0"/>
        <v>1505.8556259661457</v>
      </c>
    </row>
    <row r="37" spans="1:17" ht="16.5" customHeight="1">
      <c r="A37" s="101" t="s">
        <v>33</v>
      </c>
      <c r="B37" s="102">
        <v>800</v>
      </c>
      <c r="C37" s="102">
        <v>0</v>
      </c>
      <c r="D37" s="102">
        <v>400</v>
      </c>
      <c r="E37" s="102">
        <v>0</v>
      </c>
      <c r="F37" s="102">
        <v>224</v>
      </c>
      <c r="G37" s="102">
        <v>0</v>
      </c>
      <c r="H37" s="102">
        <v>112</v>
      </c>
      <c r="I37" s="102">
        <v>0</v>
      </c>
      <c r="J37" s="102">
        <v>602</v>
      </c>
      <c r="K37" s="102">
        <v>0</v>
      </c>
      <c r="L37" s="102">
        <v>2408</v>
      </c>
      <c r="M37" s="102">
        <v>0</v>
      </c>
      <c r="N37" s="99">
        <f>+B37*$B$7+C37*$C$7+D37*$D$7+E37*$E$7</f>
        <v>27081.851831015825</v>
      </c>
      <c r="O37" s="99">
        <f>+F37*$F$7+G37*$G$7+H37*$H$7+I37*$I$7</f>
        <v>7912.61062193158</v>
      </c>
      <c r="P37" s="99">
        <f>+J37*$J$7+K37*$K$7+L37*$L$7+M37*$M$7</f>
        <v>55919.4449739748</v>
      </c>
      <c r="Q37" s="103">
        <f t="shared" si="0"/>
        <v>90913.9074269222</v>
      </c>
    </row>
    <row r="38" spans="1:17" ht="16.5" customHeight="1">
      <c r="A38" s="101" t="s">
        <v>34</v>
      </c>
      <c r="B38" s="102">
        <v>300</v>
      </c>
      <c r="C38" s="102">
        <v>0</v>
      </c>
      <c r="D38" s="102">
        <v>0</v>
      </c>
      <c r="E38" s="102">
        <v>0</v>
      </c>
      <c r="F38" s="102">
        <v>84</v>
      </c>
      <c r="G38" s="102">
        <v>0</v>
      </c>
      <c r="H38" s="102">
        <v>0</v>
      </c>
      <c r="I38" s="102">
        <v>0</v>
      </c>
      <c r="J38" s="102">
        <v>301</v>
      </c>
      <c r="K38" s="102">
        <v>0</v>
      </c>
      <c r="L38" s="102">
        <v>0</v>
      </c>
      <c r="M38" s="102">
        <v>0</v>
      </c>
      <c r="N38" s="99">
        <f>+B38*$B$7+C38*$C$7+D38*$D$7+E38*$E$7</f>
        <v>6574.217654630653</v>
      </c>
      <c r="O38" s="99">
        <f>+F38*$F$7+G38*$G$7+H38*$H$7+I38*$I$7</f>
        <v>1923.2039706083701</v>
      </c>
      <c r="P38" s="99">
        <f>+J38*$J$7+K38*$K$7+L38*$L$7+M38*$M$7</f>
        <v>5119.385807476566</v>
      </c>
      <c r="Q38" s="103">
        <f t="shared" si="0"/>
        <v>13616.807432715588</v>
      </c>
    </row>
    <row r="39" spans="1:17" ht="16.5" customHeight="1">
      <c r="A39" s="93" t="s">
        <v>35</v>
      </c>
      <c r="B39" s="82">
        <f aca="true" t="shared" si="9" ref="B39:Q39">+B34+B37+B38</f>
        <v>1400</v>
      </c>
      <c r="C39" s="82">
        <f t="shared" si="9"/>
        <v>0</v>
      </c>
      <c r="D39" s="82">
        <f t="shared" si="9"/>
        <v>400</v>
      </c>
      <c r="E39" s="82">
        <f t="shared" si="9"/>
        <v>0</v>
      </c>
      <c r="F39" s="82">
        <f t="shared" si="9"/>
        <v>392</v>
      </c>
      <c r="G39" s="82">
        <f t="shared" si="9"/>
        <v>0</v>
      </c>
      <c r="H39" s="82">
        <f t="shared" si="9"/>
        <v>112</v>
      </c>
      <c r="I39" s="82">
        <f t="shared" si="9"/>
        <v>0</v>
      </c>
      <c r="J39" s="82">
        <f t="shared" si="9"/>
        <v>1053.5</v>
      </c>
      <c r="K39" s="82">
        <f t="shared" si="9"/>
        <v>0</v>
      </c>
      <c r="L39" s="82">
        <f t="shared" si="9"/>
        <v>2408</v>
      </c>
      <c r="M39" s="82">
        <f t="shared" si="9"/>
        <v>0</v>
      </c>
      <c r="N39" s="82">
        <f t="shared" si="9"/>
        <v>40230.28714027713</v>
      </c>
      <c r="O39" s="82">
        <f t="shared" si="9"/>
        <v>11759.01856314832</v>
      </c>
      <c r="P39" s="82">
        <f t="shared" si="9"/>
        <v>63598.52368518965</v>
      </c>
      <c r="Q39" s="100">
        <f t="shared" si="9"/>
        <v>115587.82938861511</v>
      </c>
    </row>
    <row r="40" spans="1:17" ht="16.5" customHeight="1">
      <c r="A40" s="93" t="s">
        <v>36</v>
      </c>
      <c r="B40" s="82">
        <v>1600</v>
      </c>
      <c r="C40" s="82">
        <v>0</v>
      </c>
      <c r="D40" s="82">
        <v>400</v>
      </c>
      <c r="E40" s="82">
        <v>0</v>
      </c>
      <c r="F40" s="82">
        <v>448</v>
      </c>
      <c r="G40" s="82">
        <v>0</v>
      </c>
      <c r="H40" s="82">
        <v>112</v>
      </c>
      <c r="I40" s="82">
        <v>0</v>
      </c>
      <c r="J40" s="82">
        <v>602</v>
      </c>
      <c r="K40" s="82">
        <v>0</v>
      </c>
      <c r="L40" s="82">
        <v>2408</v>
      </c>
      <c r="M40" s="82">
        <v>0</v>
      </c>
      <c r="N40" s="99">
        <f>+B40*$B$7+C40*$C$7+D40*$D$7+E40*$E$7</f>
        <v>44613.098910030894</v>
      </c>
      <c r="O40" s="99">
        <f>+F40*$F$7+G40*$G$7+H40*$H$7+I40*$I$7</f>
        <v>13041.154543553901</v>
      </c>
      <c r="P40" s="99">
        <f>+J40*$J$7+K40*$K$7+L40*$L$7+M40*$M$7</f>
        <v>55919.4449739748</v>
      </c>
      <c r="Q40" s="100">
        <f t="shared" si="0"/>
        <v>113573.6984275596</v>
      </c>
    </row>
    <row r="41" spans="1:17" ht="16.5" customHeight="1">
      <c r="A41" s="101" t="s">
        <v>37</v>
      </c>
      <c r="B41" s="102">
        <v>1050</v>
      </c>
      <c r="C41" s="102">
        <v>0</v>
      </c>
      <c r="D41" s="102">
        <v>0</v>
      </c>
      <c r="E41" s="102">
        <v>0</v>
      </c>
      <c r="F41" s="102">
        <v>294</v>
      </c>
      <c r="G41" s="102">
        <v>0</v>
      </c>
      <c r="H41" s="102">
        <v>0</v>
      </c>
      <c r="I41" s="102">
        <v>0</v>
      </c>
      <c r="J41" s="102">
        <v>1354.5</v>
      </c>
      <c r="K41" s="102">
        <v>0</v>
      </c>
      <c r="L41" s="102">
        <v>0</v>
      </c>
      <c r="M41" s="102">
        <v>0</v>
      </c>
      <c r="N41" s="99">
        <f>+B41*$B$7+C41*$C$7+D41*$D$7+E41*$E$7</f>
        <v>23009.761791207286</v>
      </c>
      <c r="O41" s="99">
        <f>+F41*$F$7+G41*$G$7+H41*$H$7+I41*$I$7</f>
        <v>6731.213897129295</v>
      </c>
      <c r="P41" s="99">
        <f>+J41*$J$7+K41*$K$7+L41*$L$7+M41*$M$7</f>
        <v>23037.236133644546</v>
      </c>
      <c r="Q41" s="103">
        <f t="shared" si="0"/>
        <v>52778.211821981124</v>
      </c>
    </row>
    <row r="42" spans="1:17" ht="16.5" customHeight="1">
      <c r="A42" s="101" t="s">
        <v>38</v>
      </c>
      <c r="B42" s="102">
        <v>800</v>
      </c>
      <c r="C42" s="102">
        <v>0</v>
      </c>
      <c r="D42" s="102">
        <v>400</v>
      </c>
      <c r="E42" s="102">
        <v>0</v>
      </c>
      <c r="F42" s="102">
        <v>224</v>
      </c>
      <c r="G42" s="102">
        <v>0</v>
      </c>
      <c r="H42" s="102">
        <v>112</v>
      </c>
      <c r="I42" s="102">
        <v>0</v>
      </c>
      <c r="J42" s="102">
        <v>602</v>
      </c>
      <c r="K42" s="102">
        <v>0</v>
      </c>
      <c r="L42" s="102">
        <v>2408</v>
      </c>
      <c r="M42" s="102">
        <v>0</v>
      </c>
      <c r="N42" s="99">
        <f>+B42*$B$7+C42*$C$7+D42*$D$7+E42*$E$7</f>
        <v>27081.851831015825</v>
      </c>
      <c r="O42" s="99">
        <f>+F42*$F$7+G42*$G$7+H42*$H$7+I42*$I$7</f>
        <v>7912.61062193158</v>
      </c>
      <c r="P42" s="99">
        <f>+J42*$J$7+K42*$K$7+L42*$L$7+M42*$M$7</f>
        <v>55919.4449739748</v>
      </c>
      <c r="Q42" s="103">
        <f t="shared" si="0"/>
        <v>90913.9074269222</v>
      </c>
    </row>
    <row r="43" spans="1:17" ht="16.5" customHeight="1">
      <c r="A43" s="93" t="s">
        <v>92</v>
      </c>
      <c r="B43" s="82">
        <f aca="true" t="shared" si="10" ref="B43:Q43">+B41+B42</f>
        <v>1850</v>
      </c>
      <c r="C43" s="82">
        <f t="shared" si="10"/>
        <v>0</v>
      </c>
      <c r="D43" s="82">
        <f t="shared" si="10"/>
        <v>400</v>
      </c>
      <c r="E43" s="82">
        <f t="shared" si="10"/>
        <v>0</v>
      </c>
      <c r="F43" s="82">
        <f t="shared" si="10"/>
        <v>518</v>
      </c>
      <c r="G43" s="82">
        <f t="shared" si="10"/>
        <v>0</v>
      </c>
      <c r="H43" s="82">
        <f t="shared" si="10"/>
        <v>112</v>
      </c>
      <c r="I43" s="82">
        <f t="shared" si="10"/>
        <v>0</v>
      </c>
      <c r="J43" s="82">
        <f t="shared" si="10"/>
        <v>1956.5</v>
      </c>
      <c r="K43" s="82">
        <f t="shared" si="10"/>
        <v>0</v>
      </c>
      <c r="L43" s="82">
        <f t="shared" si="10"/>
        <v>2408</v>
      </c>
      <c r="M43" s="82">
        <f t="shared" si="10"/>
        <v>0</v>
      </c>
      <c r="N43" s="82">
        <f t="shared" si="10"/>
        <v>50091.613622223114</v>
      </c>
      <c r="O43" s="82">
        <f t="shared" si="10"/>
        <v>14643.824519060876</v>
      </c>
      <c r="P43" s="82">
        <f t="shared" si="10"/>
        <v>78956.68110761934</v>
      </c>
      <c r="Q43" s="100">
        <f t="shared" si="10"/>
        <v>143692.11924890333</v>
      </c>
    </row>
    <row r="44" spans="1:17" ht="16.5" customHeight="1">
      <c r="A44" s="93" t="s">
        <v>39</v>
      </c>
      <c r="B44" s="82">
        <f>+B9+B10+B11+B13+B14+B15+B16+B17+B18+B20+B21+B22+B23+B24+B25+B27+B28+B29+B30+B31+B33+B35+B36+B37+B38+B40+B41+B42</f>
        <v>17200</v>
      </c>
      <c r="C44" s="82">
        <f aca="true" t="shared" si="11" ref="C44:Q44">+C9+C10+C11+C13+C14+C15+C16+C17+C18+C20+C21+C22+C23+C24+C25+C27+C28+C29+C30+C31+C33+C35+C36+C37+C38+C40+C41+C42</f>
        <v>50</v>
      </c>
      <c r="D44" s="82">
        <f t="shared" si="11"/>
        <v>4400</v>
      </c>
      <c r="E44" s="82">
        <f t="shared" si="11"/>
        <v>0</v>
      </c>
      <c r="F44" s="82">
        <f t="shared" si="11"/>
        <v>4830</v>
      </c>
      <c r="G44" s="82">
        <f t="shared" si="11"/>
        <v>14</v>
      </c>
      <c r="H44" s="82">
        <f t="shared" si="11"/>
        <v>1232</v>
      </c>
      <c r="I44" s="82">
        <f t="shared" si="11"/>
        <v>0</v>
      </c>
      <c r="J44" s="82">
        <f t="shared" si="11"/>
        <v>10938</v>
      </c>
      <c r="K44" s="82">
        <f t="shared" si="11"/>
        <v>0</v>
      </c>
      <c r="L44" s="82">
        <f t="shared" si="11"/>
        <v>26488</v>
      </c>
      <c r="M44" s="82">
        <f t="shared" si="11"/>
        <v>0</v>
      </c>
      <c r="N44" s="82">
        <f t="shared" si="11"/>
        <v>482092.9408976544</v>
      </c>
      <c r="O44" s="82">
        <f t="shared" si="11"/>
        <v>141243.76284713703</v>
      </c>
      <c r="P44" s="82">
        <f t="shared" si="11"/>
        <v>688520.1044980048</v>
      </c>
      <c r="Q44" s="100">
        <f t="shared" si="11"/>
        <v>1311856.808242796</v>
      </c>
    </row>
  </sheetData>
  <sheetProtection/>
  <mergeCells count="16">
    <mergeCell ref="B6:C6"/>
    <mergeCell ref="D6:E6"/>
    <mergeCell ref="F6:G6"/>
    <mergeCell ref="H6:I6"/>
    <mergeCell ref="J6:K6"/>
    <mergeCell ref="L6:M6"/>
    <mergeCell ref="A2:Q3"/>
    <mergeCell ref="B4:E4"/>
    <mergeCell ref="F4:I4"/>
    <mergeCell ref="J4:M4"/>
    <mergeCell ref="B5:C5"/>
    <mergeCell ref="D5:E5"/>
    <mergeCell ref="F5:G5"/>
    <mergeCell ref="H5:I5"/>
    <mergeCell ref="J5:K5"/>
    <mergeCell ref="L5:M5"/>
  </mergeCells>
  <printOptions/>
  <pageMargins left="0.7086614173228347" right="0.2362204724409449" top="0.7480314960629921" bottom="0.7480314960629921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ZZZS OE KOPER</dc:creator>
  <cp:keywords/>
  <dc:description/>
  <cp:lastModifiedBy>janez jeromen</cp:lastModifiedBy>
  <cp:lastPrinted>2013-03-15T11:21:13Z</cp:lastPrinted>
  <dcterms:created xsi:type="dcterms:W3CDTF">2004-11-24T09:15:18Z</dcterms:created>
  <dcterms:modified xsi:type="dcterms:W3CDTF">2013-03-15T11:21:16Z</dcterms:modified>
  <cp:category/>
  <cp:version/>
  <cp:contentType/>
  <cp:contentStatus/>
</cp:coreProperties>
</file>