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6885" tabRatio="589" activeTab="1"/>
  </bookViews>
  <sheets>
    <sheet name="SEZNAM DODATKOV " sheetId="1" r:id="rId1"/>
    <sheet name="vrednost dodatkov" sheetId="2" r:id="rId2"/>
    <sheet name="IB-NOVA RAZDELITEV UR" sheetId="3" state="hidden" r:id="rId3"/>
    <sheet name="kk" sheetId="4" state="hidden" r:id="rId4"/>
    <sheet name="ure-kl+ol" sheetId="5" state="hidden" r:id="rId5"/>
  </sheets>
  <definedNames>
    <definedName name="_xlnm.Print_Titles" localSheetId="1">'vrednost dodatkov'!$A:$A</definedName>
  </definedNames>
  <calcPr fullCalcOnLoad="1"/>
</workbook>
</file>

<file path=xl/sharedStrings.xml><?xml version="1.0" encoding="utf-8"?>
<sst xmlns="http://schemas.openxmlformats.org/spreadsheetml/2006/main" count="301" uniqueCount="134">
  <si>
    <t>UPOŠTEVANI VSI DODATKI</t>
  </si>
  <si>
    <t>Gradivo l.z</t>
  </si>
  <si>
    <t>Za izračun vrednosti dežurstva se upošteva:</t>
  </si>
  <si>
    <t>med 6 in 22 uro</t>
  </si>
  <si>
    <t>med 22 in 6 uro</t>
  </si>
  <si>
    <t>med 20 in 22 uro</t>
  </si>
  <si>
    <t>ef</t>
  </si>
  <si>
    <t>on</t>
  </si>
  <si>
    <t>pp</t>
  </si>
  <si>
    <t xml:space="preserve">               nedelje in prazniki</t>
  </si>
  <si>
    <t xml:space="preserve">                              delavniki</t>
  </si>
  <si>
    <t>ned., prazn. in delavn.</t>
  </si>
  <si>
    <t>(6-22)</t>
  </si>
  <si>
    <t>(22-6)</t>
  </si>
  <si>
    <t>(20-22)</t>
  </si>
  <si>
    <t xml:space="preserve">       (6-22-6,20-22-6)</t>
  </si>
  <si>
    <t>dodatkov za</t>
  </si>
  <si>
    <t xml:space="preserve">dežurstvo </t>
  </si>
  <si>
    <t>KRAJ</t>
  </si>
  <si>
    <t>(Vse ure)</t>
  </si>
  <si>
    <t>CELJE</t>
  </si>
  <si>
    <t>IL.BISTRICA</t>
  </si>
  <si>
    <t>KOPER</t>
  </si>
  <si>
    <t>Skupaj Koper</t>
  </si>
  <si>
    <t>KRANJ</t>
  </si>
  <si>
    <t xml:space="preserve">KRŠKO </t>
  </si>
  <si>
    <t>IDRIJA</t>
  </si>
  <si>
    <t>KAMNIK</t>
  </si>
  <si>
    <t>KOČEVJE</t>
  </si>
  <si>
    <t>RIBNICA</t>
  </si>
  <si>
    <t>LJUBLJANA</t>
  </si>
  <si>
    <t>TRBOVLJE</t>
  </si>
  <si>
    <t>Skupaj Ljubljana</t>
  </si>
  <si>
    <t>MARIBOR</t>
  </si>
  <si>
    <t>ORMOŽ</t>
  </si>
  <si>
    <t>JAVNA LEK.PTUJ</t>
  </si>
  <si>
    <t>ZAS.LEK.TOPLEK</t>
  </si>
  <si>
    <t>SL.BISTRICA</t>
  </si>
  <si>
    <t>Skupaj Maribor</t>
  </si>
  <si>
    <t>M.SOBOTA</t>
  </si>
  <si>
    <t>AJDOVŠČINA</t>
  </si>
  <si>
    <t>N.GORICA</t>
  </si>
  <si>
    <t>TOLMIN</t>
  </si>
  <si>
    <t>Skupaj Nova Gorica</t>
  </si>
  <si>
    <t>NOVO MESTO</t>
  </si>
  <si>
    <t>RAVNE</t>
  </si>
  <si>
    <t>VELENJE</t>
  </si>
  <si>
    <t xml:space="preserve">VSE SKUPAJ </t>
  </si>
  <si>
    <t>Spremembe v obseg dežurstva za področni dogovor za lekarniško dejavnost v letu 1998</t>
  </si>
  <si>
    <t>Strukturni</t>
  </si>
  <si>
    <t>delež/100</t>
  </si>
  <si>
    <t>Javna lekarna Ptuj</t>
  </si>
  <si>
    <t>Zasebna lekarna Toplek</t>
  </si>
  <si>
    <t>Javna lekarna Il. Bistrica</t>
  </si>
  <si>
    <t>Lekarna Pivka</t>
  </si>
  <si>
    <t>Povpre~ni kvalifikacijski koli~nik</t>
  </si>
  <si>
    <t>[t.del iz ur</t>
  </si>
  <si>
    <t>KV koli~nik</t>
  </si>
  <si>
    <t>EED</t>
  </si>
  <si>
    <t>diplomirani farmacevt</t>
  </si>
  <si>
    <t>farmacevtski tehnik</t>
  </si>
  <si>
    <t>administrativno tehni~ni delavec</t>
  </si>
  <si>
    <t>Dogovor 2000</t>
  </si>
  <si>
    <t>[t.zaposlenih</t>
  </si>
  <si>
    <t>KPR 2000</t>
  </si>
  <si>
    <t>porast KPR (%)</t>
  </si>
  <si>
    <t>KPR izra~unan 2000</t>
  </si>
  <si>
    <t>standardna struktura Dogovor</t>
  </si>
  <si>
    <t>farmacevt receptar</t>
  </si>
  <si>
    <t>strokovni delavci</t>
  </si>
  <si>
    <t>lekarni{ki delavci</t>
  </si>
  <si>
    <t>ZZZS - PAO</t>
  </si>
  <si>
    <t>KRA[KE LEKARNE</t>
  </si>
  <si>
    <t xml:space="preserve">DE@URSTVO </t>
  </si>
  <si>
    <t>iz priloge 1k PD za lekarne</t>
  </si>
  <si>
    <t>iz pril k pog. za leto 1999</t>
  </si>
  <si>
    <t>9-11+18-19</t>
  </si>
  <si>
    <t>20-22</t>
  </si>
  <si>
    <t>IB</t>
  </si>
  <si>
    <t>PO</t>
  </si>
  <si>
    <t>SE</t>
  </si>
  <si>
    <t>skupaj</t>
  </si>
  <si>
    <t>nova priloga k pogodbi</t>
  </si>
  <si>
    <t>OBALNE LEKARNE</t>
  </si>
  <si>
    <t>DE@URSTVO</t>
  </si>
  <si>
    <t>KP</t>
  </si>
  <si>
    <t>LU</t>
  </si>
  <si>
    <t>SKUPAJ po PD KL+OL</t>
  </si>
  <si>
    <t>SKUPAJ NOVO kl+ol</t>
  </si>
  <si>
    <t>RAZLIKA</t>
  </si>
  <si>
    <t>40 PR</t>
  </si>
  <si>
    <t>- dodatki po KP</t>
  </si>
  <si>
    <t xml:space="preserve">a) ob nedeljah </t>
  </si>
  <si>
    <t>PR</t>
  </si>
  <si>
    <t>Količniki - dodatki za dežurstvo:</t>
  </si>
  <si>
    <t>b) ob praznikih</t>
  </si>
  <si>
    <t>c) ob delavnikih</t>
  </si>
  <si>
    <t>2. stalna pripravljenost</t>
  </si>
  <si>
    <t>PLAČA</t>
  </si>
  <si>
    <t xml:space="preserve">Izračun dodatkov za dežurstvo in  stalno pripravljenost po kolektivni pogodbi </t>
  </si>
  <si>
    <t>urna post.</t>
  </si>
  <si>
    <t>1+0,75+0,3</t>
  </si>
  <si>
    <t>1+0,75+0,3+0,3</t>
  </si>
  <si>
    <t>1+0,9+0,3</t>
  </si>
  <si>
    <t>1+0,9+0,3+0,3</t>
  </si>
  <si>
    <t>1+0,3</t>
  </si>
  <si>
    <t>1+0,3+0,3</t>
  </si>
  <si>
    <t>0,75*0,2+0,2</t>
  </si>
  <si>
    <t>0,3*0,2+0,2</t>
  </si>
  <si>
    <t>0,2+0,9*0,2</t>
  </si>
  <si>
    <t>0,2+(0,9+0,3)*0,2</t>
  </si>
  <si>
    <t>0,2+(0,75+0,3)*0,2</t>
  </si>
  <si>
    <t>1. dežurstvo</t>
  </si>
  <si>
    <t>osn.plača</t>
  </si>
  <si>
    <t>prispevki</t>
  </si>
  <si>
    <t>št.ur</t>
  </si>
  <si>
    <t>urna postavka z dodatki</t>
  </si>
  <si>
    <t>prazniki</t>
  </si>
  <si>
    <t>dež.</t>
  </si>
  <si>
    <t>urna postavka v  €</t>
  </si>
  <si>
    <t>nedelje</t>
  </si>
  <si>
    <t>delavniki</t>
  </si>
  <si>
    <t xml:space="preserve">         nedelje</t>
  </si>
  <si>
    <t xml:space="preserve">       6-22</t>
  </si>
  <si>
    <t xml:space="preserve">        22-6</t>
  </si>
  <si>
    <t xml:space="preserve">         prazniki</t>
  </si>
  <si>
    <t xml:space="preserve">         delovniki</t>
  </si>
  <si>
    <t xml:space="preserve">       20-22</t>
  </si>
  <si>
    <t xml:space="preserve">vrednost </t>
  </si>
  <si>
    <t>Priloga VIIIc - 2</t>
  </si>
  <si>
    <t xml:space="preserve"> cene april 2009</t>
  </si>
  <si>
    <t>Skupaj Ravne na K.</t>
  </si>
  <si>
    <t xml:space="preserve"> cene 
april 2009 </t>
  </si>
  <si>
    <t>Obseg dežurstva v letnem merilu
(upoštevani vsi dodatki)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</si>
</sst>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\ _S_I_T;\-#,##0.000\ _S_I_T"/>
    <numFmt numFmtId="190" formatCode="General_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"/>
    <numFmt numFmtId="197" formatCode="0.0"/>
    <numFmt numFmtId="198" formatCode="0.00000"/>
    <numFmt numFmtId="199" formatCode="0.0000"/>
    <numFmt numFmtId="200" formatCode="_-* #,##0_-;\-* #,##0_-;_-* &quot;-&quot;??_-;_-@_-"/>
    <numFmt numFmtId="201" formatCode="_-* #,##0.000_-;\-* #,##0.000_-;_-* &quot;-&quot;??_-;_-@_-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name val="Arial CE SLO"/>
      <family val="2"/>
    </font>
    <font>
      <b/>
      <sz val="10"/>
      <color indexed="10"/>
      <name val="Arial CE"/>
      <family val="0"/>
    </font>
    <font>
      <b/>
      <sz val="10"/>
      <name val="Arial CE SLO"/>
      <family val="2"/>
    </font>
    <font>
      <b/>
      <sz val="10"/>
      <name val="Arial"/>
      <family val="0"/>
    </font>
    <font>
      <b/>
      <sz val="10"/>
      <color indexed="12"/>
      <name val="Arial CE SLO"/>
      <family val="2"/>
    </font>
    <font>
      <sz val="10"/>
      <color indexed="10"/>
      <name val="Arial CE SLO"/>
      <family val="2"/>
    </font>
    <font>
      <b/>
      <u val="single"/>
      <sz val="10"/>
      <name val="Arial CE SLO"/>
      <family val="0"/>
    </font>
    <font>
      <b/>
      <u val="single"/>
      <sz val="10"/>
      <color indexed="12"/>
      <name val="Arial CE SLO"/>
      <family val="2"/>
    </font>
    <font>
      <sz val="10"/>
      <color indexed="8"/>
      <name val="Arial CE"/>
      <family val="2"/>
    </font>
    <font>
      <sz val="10"/>
      <color indexed="1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0" fontId="0" fillId="0" borderId="0" xfId="0" applyNumberFormat="1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center"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3" fontId="0" fillId="0" borderId="5" xfId="0" applyNumberFormat="1" applyFill="1" applyBorder="1" applyAlignment="1" quotePrefix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 quotePrefix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7" fillId="0" borderId="8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0" borderId="10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3" fontId="10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3" borderId="0" xfId="0" applyFont="1" applyFill="1" applyAlignment="1">
      <alignment/>
    </xf>
    <xf numFmtId="3" fontId="1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" fontId="0" fillId="0" borderId="2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31" sqref="E31"/>
    </sheetView>
  </sheetViews>
  <sheetFormatPr defaultColWidth="9.00390625" defaultRowHeight="12.75"/>
  <cols>
    <col min="1" max="1" width="26.25390625" style="0" customWidth="1"/>
    <col min="2" max="2" width="6.125" style="22" hidden="1" customWidth="1"/>
    <col min="3" max="3" width="25.375" style="0" customWidth="1"/>
    <col min="4" max="4" width="7.875" style="25" customWidth="1"/>
    <col min="5" max="5" width="24.125" style="91" customWidth="1"/>
  </cols>
  <sheetData>
    <row r="1" spans="1:8" ht="12.75">
      <c r="A1" t="s">
        <v>99</v>
      </c>
      <c r="F1" s="1">
        <v>21517</v>
      </c>
      <c r="G1" s="89" t="s">
        <v>113</v>
      </c>
      <c r="H1" s="89"/>
    </row>
    <row r="2" spans="6:8" ht="12.75">
      <c r="F2" s="102">
        <v>0.161</v>
      </c>
      <c r="G2" s="89" t="s">
        <v>114</v>
      </c>
      <c r="H2" s="89"/>
    </row>
    <row r="3" spans="6:8" ht="12.75">
      <c r="F3" s="1">
        <v>2088</v>
      </c>
      <c r="G3" s="89" t="s">
        <v>115</v>
      </c>
      <c r="H3" s="89"/>
    </row>
    <row r="4" ht="12.75">
      <c r="G4" s="89"/>
    </row>
    <row r="5" ht="12.75">
      <c r="A5" s="88" t="s">
        <v>0</v>
      </c>
    </row>
    <row r="7" spans="2:4" ht="12.75">
      <c r="B7" s="22" t="s">
        <v>1</v>
      </c>
      <c r="D7" s="25" t="s">
        <v>93</v>
      </c>
    </row>
    <row r="9" ht="12.75">
      <c r="A9" t="s">
        <v>2</v>
      </c>
    </row>
    <row r="10" spans="1:8" ht="12.75">
      <c r="A10" s="21" t="s">
        <v>112</v>
      </c>
      <c r="F10" s="1">
        <v>24251</v>
      </c>
      <c r="G10" t="s">
        <v>98</v>
      </c>
      <c r="H10" t="s">
        <v>100</v>
      </c>
    </row>
    <row r="11" spans="1:7" ht="12.75">
      <c r="A11" t="s">
        <v>90</v>
      </c>
      <c r="B11" s="22">
        <v>4.2</v>
      </c>
      <c r="D11" s="90">
        <v>40</v>
      </c>
      <c r="E11" s="91" t="s">
        <v>116</v>
      </c>
      <c r="F11" s="1">
        <f>+F10*F2</f>
        <v>3904.411</v>
      </c>
      <c r="G11" t="s">
        <v>114</v>
      </c>
    </row>
    <row r="12" spans="1:8" ht="12.75">
      <c r="A12" s="20" t="s">
        <v>91</v>
      </c>
      <c r="F12" s="1">
        <f>+F10+F11</f>
        <v>28155.411</v>
      </c>
      <c r="H12" s="19">
        <f>+F12/F3</f>
        <v>13.484392241379311</v>
      </c>
    </row>
    <row r="13" spans="1:6" ht="12.75">
      <c r="A13" s="66" t="s">
        <v>94</v>
      </c>
      <c r="F13" s="1"/>
    </row>
    <row r="14" spans="1:6" ht="12.75">
      <c r="A14" t="s">
        <v>92</v>
      </c>
      <c r="F14" s="1"/>
    </row>
    <row r="15" spans="1:8" ht="12.75">
      <c r="A15" t="s">
        <v>3</v>
      </c>
      <c r="B15" s="22">
        <v>2.5</v>
      </c>
      <c r="C15" s="23" t="s">
        <v>101</v>
      </c>
      <c r="D15" s="25">
        <f>0.75+0.3+1</f>
        <v>2.05</v>
      </c>
      <c r="E15" s="29">
        <f>+$H$12*D15</f>
        <v>27.643004094827585</v>
      </c>
      <c r="F15" s="87"/>
      <c r="H15" s="19"/>
    </row>
    <row r="16" spans="1:8" ht="12.75">
      <c r="A16" t="s">
        <v>4</v>
      </c>
      <c r="B16" s="22">
        <v>3</v>
      </c>
      <c r="C16" s="20" t="s">
        <v>102</v>
      </c>
      <c r="D16" s="25">
        <f>0.75+0.3+0.3+1</f>
        <v>2.35</v>
      </c>
      <c r="E16" s="29">
        <f aca="true" t="shared" si="0" ref="E16:E35">+$H$12*D16</f>
        <v>31.688321767241383</v>
      </c>
      <c r="F16" s="87"/>
      <c r="H16" s="19"/>
    </row>
    <row r="17" spans="1:8" ht="12.75">
      <c r="A17" t="s">
        <v>95</v>
      </c>
      <c r="E17" s="29"/>
      <c r="H17" s="19"/>
    </row>
    <row r="18" spans="1:8" ht="12.75">
      <c r="A18" t="s">
        <v>3</v>
      </c>
      <c r="B18" s="22">
        <v>2.5</v>
      </c>
      <c r="C18" s="20" t="s">
        <v>103</v>
      </c>
      <c r="D18" s="25">
        <f>0.9+0.3+1</f>
        <v>2.2</v>
      </c>
      <c r="E18" s="29">
        <f t="shared" si="0"/>
        <v>29.665662931034486</v>
      </c>
      <c r="F18" s="87"/>
      <c r="H18" s="19"/>
    </row>
    <row r="19" spans="1:8" ht="12.75">
      <c r="A19" t="s">
        <v>4</v>
      </c>
      <c r="B19" s="22">
        <v>3</v>
      </c>
      <c r="C19" s="20" t="s">
        <v>104</v>
      </c>
      <c r="D19" s="25">
        <f>0.9+0.3+0.3+1</f>
        <v>2.5</v>
      </c>
      <c r="E19" s="29">
        <f t="shared" si="0"/>
        <v>33.71098060344828</v>
      </c>
      <c r="F19" s="87"/>
      <c r="H19" s="19"/>
    </row>
    <row r="20" spans="1:8" ht="12.75">
      <c r="A20" t="s">
        <v>96</v>
      </c>
      <c r="E20" s="29"/>
      <c r="H20" s="19"/>
    </row>
    <row r="21" spans="1:8" ht="12.75">
      <c r="A21" t="s">
        <v>5</v>
      </c>
      <c r="B21" s="22">
        <v>1.6</v>
      </c>
      <c r="C21" s="23" t="s">
        <v>105</v>
      </c>
      <c r="D21" s="25">
        <f>1+0.3</f>
        <v>1.3</v>
      </c>
      <c r="E21" s="29">
        <f t="shared" si="0"/>
        <v>17.529709913793106</v>
      </c>
      <c r="F21" s="87"/>
      <c r="H21" s="19"/>
    </row>
    <row r="22" spans="1:8" ht="12.75">
      <c r="A22" t="s">
        <v>4</v>
      </c>
      <c r="B22" s="22">
        <v>2</v>
      </c>
      <c r="C22" s="20" t="s">
        <v>106</v>
      </c>
      <c r="D22" s="25">
        <f>0.3+0.3+1</f>
        <v>1.6</v>
      </c>
      <c r="E22" s="29">
        <f t="shared" si="0"/>
        <v>21.5750275862069</v>
      </c>
      <c r="F22" s="87"/>
      <c r="H22" s="19"/>
    </row>
    <row r="23" ht="12.75">
      <c r="E23" s="29"/>
    </row>
    <row r="24" spans="1:5" ht="12.75">
      <c r="A24" s="21" t="s">
        <v>97</v>
      </c>
      <c r="E24" s="29"/>
    </row>
    <row r="25" spans="1:5" ht="12.75">
      <c r="A25" s="20" t="s">
        <v>91</v>
      </c>
      <c r="E25" s="29"/>
    </row>
    <row r="26" spans="1:5" s="85" customFormat="1" ht="12.75">
      <c r="A26" s="66" t="s">
        <v>94</v>
      </c>
      <c r="B26" s="84"/>
      <c r="D26" s="86"/>
      <c r="E26" s="29"/>
    </row>
    <row r="27" spans="1:5" ht="12.75">
      <c r="A27" t="s">
        <v>92</v>
      </c>
      <c r="E27" s="29"/>
    </row>
    <row r="28" spans="1:8" ht="12.75">
      <c r="A28" t="s">
        <v>3</v>
      </c>
      <c r="B28" s="22">
        <v>0.6</v>
      </c>
      <c r="C28" s="23" t="s">
        <v>107</v>
      </c>
      <c r="D28" s="25">
        <f>0.75*0.2+0.2</f>
        <v>0.35000000000000003</v>
      </c>
      <c r="E28" s="29">
        <f t="shared" si="0"/>
        <v>4.719537284482759</v>
      </c>
      <c r="F28" s="87"/>
      <c r="H28" s="19"/>
    </row>
    <row r="29" spans="1:8" ht="12.75">
      <c r="A29" t="s">
        <v>4</v>
      </c>
      <c r="B29" s="22">
        <v>0.7</v>
      </c>
      <c r="C29" s="20" t="s">
        <v>111</v>
      </c>
      <c r="D29" s="25">
        <f>(0.75+0.3)*0.2+0.2</f>
        <v>0.41000000000000003</v>
      </c>
      <c r="E29" s="29">
        <f t="shared" si="0"/>
        <v>5.528600818965518</v>
      </c>
      <c r="F29" s="87"/>
      <c r="H29" s="19"/>
    </row>
    <row r="30" spans="1:8" ht="12.75">
      <c r="A30" t="s">
        <v>95</v>
      </c>
      <c r="E30" s="29"/>
      <c r="H30" s="19"/>
    </row>
    <row r="31" spans="1:8" ht="12.75">
      <c r="A31" t="s">
        <v>3</v>
      </c>
      <c r="C31" s="20" t="s">
        <v>109</v>
      </c>
      <c r="D31" s="25">
        <f>0.9*0.2+0.2</f>
        <v>0.38</v>
      </c>
      <c r="E31" s="29">
        <f t="shared" si="0"/>
        <v>5.124069051724138</v>
      </c>
      <c r="F31" s="87"/>
      <c r="H31" s="19"/>
    </row>
    <row r="32" spans="1:8" ht="12.75">
      <c r="A32" t="s">
        <v>4</v>
      </c>
      <c r="C32" s="20" t="s">
        <v>110</v>
      </c>
      <c r="D32" s="25">
        <f>(0.9+0.3)*0.2+0.2</f>
        <v>0.44</v>
      </c>
      <c r="E32" s="29">
        <f t="shared" si="0"/>
        <v>5.933132586206897</v>
      </c>
      <c r="F32" s="87"/>
      <c r="H32" s="19"/>
    </row>
    <row r="33" spans="1:8" ht="12.75">
      <c r="A33" t="s">
        <v>96</v>
      </c>
      <c r="E33" s="29"/>
      <c r="H33" s="19"/>
    </row>
    <row r="34" spans="1:8" ht="12.75">
      <c r="A34" t="s">
        <v>5</v>
      </c>
      <c r="B34" s="22">
        <v>0.3</v>
      </c>
      <c r="C34" s="22">
        <v>0.2</v>
      </c>
      <c r="D34" s="25">
        <v>0.2</v>
      </c>
      <c r="E34" s="29">
        <f t="shared" si="0"/>
        <v>2.6968784482758625</v>
      </c>
      <c r="F34" s="87"/>
      <c r="H34" s="19"/>
    </row>
    <row r="35" spans="1:8" ht="12.75">
      <c r="A35" t="s">
        <v>4</v>
      </c>
      <c r="B35" s="22">
        <v>0.4</v>
      </c>
      <c r="C35" s="20" t="s">
        <v>108</v>
      </c>
      <c r="D35" s="25">
        <f>0.3*0.2+0.2</f>
        <v>0.26</v>
      </c>
      <c r="E35" s="29">
        <f t="shared" si="0"/>
        <v>3.505941982758621</v>
      </c>
      <c r="F35" s="87"/>
      <c r="H35" s="19"/>
    </row>
    <row r="38" ht="12.75" hidden="1"/>
    <row r="39" ht="12.75" hidden="1">
      <c r="A39" s="20"/>
    </row>
    <row r="40" spans="1:2" ht="12.75" hidden="1">
      <c r="A40" s="20"/>
      <c r="B40" s="23"/>
    </row>
    <row r="41" spans="1:2" ht="12.75" hidden="1">
      <c r="A41" s="20"/>
      <c r="B41" s="23"/>
    </row>
    <row r="42" spans="1:2" ht="12.75" hidden="1">
      <c r="A42" s="20"/>
      <c r="B42" s="24"/>
    </row>
    <row r="43" ht="12.75" hidden="1">
      <c r="A43" s="20"/>
    </row>
    <row r="44" ht="12.75" hidden="1">
      <c r="A44" s="20"/>
    </row>
    <row r="47" ht="12.75">
      <c r="A47" s="20"/>
    </row>
    <row r="48" ht="12.75">
      <c r="A48" s="31"/>
    </row>
    <row r="49" ht="12.75">
      <c r="A49" s="20"/>
    </row>
    <row r="50" ht="12.75">
      <c r="A50" s="20"/>
    </row>
    <row r="51" ht="12.75">
      <c r="A51" s="31"/>
    </row>
    <row r="52" ht="12.75">
      <c r="A52" s="20"/>
    </row>
    <row r="53" ht="12.75">
      <c r="A53" s="20"/>
    </row>
  </sheetData>
  <printOptions/>
  <pageMargins left="0.77" right="0.38" top="0.96" bottom="0.984251968503937" header="0.5118110236220472" footer="0.5118110236220472"/>
  <pageSetup horizontalDpi="600" verticalDpi="600" orientation="landscape" paperSize="9" scale="80" r:id="rId1"/>
  <headerFooter alignWithMargins="0">
    <oddHeader>&amp;C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W6" sqref="W6"/>
    </sheetView>
  </sheetViews>
  <sheetFormatPr defaultColWidth="9.00390625" defaultRowHeight="12.75"/>
  <cols>
    <col min="1" max="1" width="18.125" style="92" customWidth="1"/>
    <col min="2" max="2" width="6.75390625" style="92" customWidth="1"/>
    <col min="3" max="3" width="5.75390625" style="92" customWidth="1"/>
    <col min="4" max="4" width="5.625" style="92" customWidth="1"/>
    <col min="5" max="5" width="4.875" style="92" customWidth="1"/>
    <col min="6" max="6" width="5.75390625" style="92" customWidth="1"/>
    <col min="7" max="7" width="5.00390625" style="92" customWidth="1"/>
    <col min="8" max="8" width="5.75390625" style="92" customWidth="1"/>
    <col min="9" max="9" width="4.375" style="92" customWidth="1"/>
    <col min="10" max="10" width="6.25390625" style="98" customWidth="1"/>
    <col min="11" max="11" width="5.00390625" style="98" customWidth="1"/>
    <col min="12" max="13" width="6.25390625" style="98" customWidth="1"/>
    <col min="14" max="14" width="7.625" style="92" hidden="1" customWidth="1"/>
    <col min="15" max="15" width="7.375" style="92" hidden="1" customWidth="1"/>
    <col min="16" max="16" width="8.00390625" style="92" hidden="1" customWidth="1"/>
    <col min="17" max="17" width="15.375" style="93" hidden="1" customWidth="1"/>
    <col min="18" max="18" width="15.375" style="92" hidden="1" customWidth="1"/>
    <col min="19" max="19" width="12.25390625" style="93" customWidth="1"/>
    <col min="20" max="20" width="4.875" style="92" customWidth="1"/>
    <col min="21" max="16384" width="4.75390625" style="92" customWidth="1"/>
  </cols>
  <sheetData>
    <row r="1" spans="1:18" ht="15">
      <c r="A1" s="101"/>
      <c r="D1" s="96"/>
      <c r="E1" s="96"/>
      <c r="F1" s="96"/>
      <c r="G1" s="96"/>
      <c r="H1" s="96"/>
      <c r="I1" s="96"/>
      <c r="J1" s="97"/>
      <c r="M1" s="139" t="s">
        <v>129</v>
      </c>
      <c r="R1" s="92" t="s">
        <v>129</v>
      </c>
    </row>
    <row r="2" spans="1:19" s="99" customFormat="1" ht="30.75" customHeight="1">
      <c r="A2" s="142" t="s">
        <v>133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2:11" ht="12.75" hidden="1">
      <c r="B4" s="92">
        <v>52</v>
      </c>
      <c r="F4" s="92">
        <v>12</v>
      </c>
      <c r="K4" s="98">
        <v>302</v>
      </c>
    </row>
    <row r="5" spans="1:19" ht="35.25" customHeight="1">
      <c r="A5" s="131"/>
      <c r="B5" s="132"/>
      <c r="C5" s="131"/>
      <c r="D5" s="131"/>
      <c r="E5" s="131"/>
      <c r="F5" s="131"/>
      <c r="G5" s="131"/>
      <c r="H5" s="131"/>
      <c r="I5" s="131"/>
      <c r="J5" s="133"/>
      <c r="K5" s="133"/>
      <c r="L5" s="133"/>
      <c r="M5" s="133"/>
      <c r="N5" s="131"/>
      <c r="O5" s="131"/>
      <c r="P5" s="131"/>
      <c r="Q5" s="134"/>
      <c r="R5" s="131"/>
      <c r="S5" s="134"/>
    </row>
    <row r="6" spans="1:19" s="95" customFormat="1" ht="15" customHeight="1">
      <c r="A6" s="135"/>
      <c r="B6" s="126" t="s">
        <v>122</v>
      </c>
      <c r="C6" s="127"/>
      <c r="D6" s="126" t="s">
        <v>122</v>
      </c>
      <c r="E6" s="127"/>
      <c r="F6" s="128" t="s">
        <v>125</v>
      </c>
      <c r="G6" s="128"/>
      <c r="H6" s="128" t="s">
        <v>125</v>
      </c>
      <c r="I6" s="128"/>
      <c r="J6" s="128" t="s">
        <v>126</v>
      </c>
      <c r="K6" s="128"/>
      <c r="L6" s="128" t="s">
        <v>126</v>
      </c>
      <c r="M6" s="128"/>
      <c r="N6" s="18" t="s">
        <v>120</v>
      </c>
      <c r="O6" s="18" t="s">
        <v>117</v>
      </c>
      <c r="P6" s="18" t="s">
        <v>121</v>
      </c>
      <c r="Q6" s="93" t="s">
        <v>128</v>
      </c>
      <c r="R6" s="95" t="s">
        <v>128</v>
      </c>
      <c r="S6" s="130" t="s">
        <v>128</v>
      </c>
    </row>
    <row r="7" spans="1:19" s="95" customFormat="1" ht="13.5" customHeight="1">
      <c r="A7" s="136"/>
      <c r="B7" s="128" t="s">
        <v>123</v>
      </c>
      <c r="C7" s="128"/>
      <c r="D7" s="128" t="s">
        <v>124</v>
      </c>
      <c r="E7" s="128"/>
      <c r="F7" s="128" t="s">
        <v>123</v>
      </c>
      <c r="G7" s="128"/>
      <c r="H7" s="128" t="s">
        <v>124</v>
      </c>
      <c r="I7" s="128"/>
      <c r="J7" s="128" t="s">
        <v>127</v>
      </c>
      <c r="K7" s="128"/>
      <c r="L7" s="128" t="s">
        <v>124</v>
      </c>
      <c r="M7" s="128"/>
      <c r="N7" s="17"/>
      <c r="O7" s="17"/>
      <c r="P7" s="17"/>
      <c r="Q7" s="103" t="s">
        <v>16</v>
      </c>
      <c r="R7" s="95" t="s">
        <v>16</v>
      </c>
      <c r="S7" s="130" t="s">
        <v>16</v>
      </c>
    </row>
    <row r="8" spans="1:19" s="95" customFormat="1" ht="14.25" customHeight="1">
      <c r="A8" s="137" t="s">
        <v>119</v>
      </c>
      <c r="B8" s="129">
        <f>'SEZNAM DODATKOV '!E15</f>
        <v>27.643004094827585</v>
      </c>
      <c r="C8" s="129">
        <f>'SEZNAM DODATKOV '!E28</f>
        <v>4.719537284482759</v>
      </c>
      <c r="D8" s="129">
        <f>'SEZNAM DODATKOV '!E16</f>
        <v>31.688321767241383</v>
      </c>
      <c r="E8" s="129">
        <f>'SEZNAM DODATKOV '!E29</f>
        <v>5.528600818965518</v>
      </c>
      <c r="F8" s="129">
        <f>'SEZNAM DODATKOV '!E18</f>
        <v>29.665662931034486</v>
      </c>
      <c r="G8" s="129">
        <f>'SEZNAM DODATKOV '!E31</f>
        <v>5.124069051724138</v>
      </c>
      <c r="H8" s="129">
        <f>'SEZNAM DODATKOV '!E19</f>
        <v>33.71098060344828</v>
      </c>
      <c r="I8" s="129">
        <f>'SEZNAM DODATKOV '!E32</f>
        <v>5.933132586206897</v>
      </c>
      <c r="J8" s="129">
        <f>'SEZNAM DODATKOV '!E21</f>
        <v>17.529709913793106</v>
      </c>
      <c r="K8" s="129">
        <f>'SEZNAM DODATKOV '!E34</f>
        <v>2.6968784482758625</v>
      </c>
      <c r="L8" s="129">
        <f>'SEZNAM DODATKOV '!E22</f>
        <v>21.5750275862069</v>
      </c>
      <c r="M8" s="129">
        <f>'SEZNAM DODATKOV '!E35</f>
        <v>3.505941982758621</v>
      </c>
      <c r="N8" s="122"/>
      <c r="O8" s="104"/>
      <c r="P8" s="104"/>
      <c r="Q8" s="105" t="s">
        <v>17</v>
      </c>
      <c r="R8" s="123" t="s">
        <v>17</v>
      </c>
      <c r="S8" s="124" t="s">
        <v>17</v>
      </c>
    </row>
    <row r="9" spans="1:19" s="95" customFormat="1" ht="26.25" customHeight="1">
      <c r="A9" s="106" t="s">
        <v>18</v>
      </c>
      <c r="B9" s="125" t="s">
        <v>118</v>
      </c>
      <c r="C9" s="125" t="s">
        <v>8</v>
      </c>
      <c r="D9" s="125" t="s">
        <v>118</v>
      </c>
      <c r="E9" s="125" t="s">
        <v>8</v>
      </c>
      <c r="F9" s="125" t="s">
        <v>118</v>
      </c>
      <c r="G9" s="125" t="s">
        <v>8</v>
      </c>
      <c r="H9" s="125" t="s">
        <v>118</v>
      </c>
      <c r="I9" s="125" t="s">
        <v>8</v>
      </c>
      <c r="J9" s="125" t="s">
        <v>118</v>
      </c>
      <c r="K9" s="125" t="s">
        <v>8</v>
      </c>
      <c r="L9" s="125" t="s">
        <v>118</v>
      </c>
      <c r="M9" s="125" t="s">
        <v>8</v>
      </c>
      <c r="N9" s="107"/>
      <c r="O9" s="107"/>
      <c r="P9" s="107"/>
      <c r="Q9" s="108" t="s">
        <v>130</v>
      </c>
      <c r="R9" s="104" t="s">
        <v>130</v>
      </c>
      <c r="S9" s="138" t="s">
        <v>132</v>
      </c>
    </row>
    <row r="10" spans="1:19" s="95" customFormat="1" ht="12.75">
      <c r="A10" s="104" t="s">
        <v>20</v>
      </c>
      <c r="B10" s="112">
        <v>1622</v>
      </c>
      <c r="C10" s="112">
        <v>84</v>
      </c>
      <c r="D10" s="112">
        <v>457.6</v>
      </c>
      <c r="E10" s="112">
        <v>20</v>
      </c>
      <c r="F10" s="112">
        <v>374.4</v>
      </c>
      <c r="G10" s="112">
        <v>19.44</v>
      </c>
      <c r="H10" s="112">
        <v>105.6</v>
      </c>
      <c r="I10" s="112">
        <v>5</v>
      </c>
      <c r="J10" s="115">
        <v>604</v>
      </c>
      <c r="K10" s="115">
        <v>0</v>
      </c>
      <c r="L10" s="115">
        <v>2416</v>
      </c>
      <c r="M10" s="115">
        <v>0</v>
      </c>
      <c r="N10" s="109">
        <f>+B10*$B$8+C10*$C$8+D10*$D$8+E10*$E$8</f>
        <v>59844.54183077586</v>
      </c>
      <c r="O10" s="109">
        <f>+F10*$F$8+G10*$G$8+H10*$H$8+I10*$I$8</f>
        <v>14795.981318400001</v>
      </c>
      <c r="P10" s="109">
        <f>+J10*$J$8+K10*$K$8+L10*$L$8+M10*$M$8</f>
        <v>62713.21143620691</v>
      </c>
      <c r="Q10" s="110">
        <f>+N10+O10+P10</f>
        <v>137353.73458538277</v>
      </c>
      <c r="R10" s="121">
        <v>137353.73</v>
      </c>
      <c r="S10" s="141">
        <f>+R10*0.975</f>
        <v>133919.88675</v>
      </c>
    </row>
    <row r="11" spans="1:19" ht="12.75">
      <c r="A11" s="111" t="s">
        <v>21</v>
      </c>
      <c r="B11" s="119">
        <v>365</v>
      </c>
      <c r="C11" s="119">
        <v>0</v>
      </c>
      <c r="D11" s="119">
        <v>102.96</v>
      </c>
      <c r="E11" s="119">
        <v>0</v>
      </c>
      <c r="F11" s="119">
        <v>84.24</v>
      </c>
      <c r="G11" s="119">
        <v>0</v>
      </c>
      <c r="H11" s="119">
        <v>23.76</v>
      </c>
      <c r="I11" s="119">
        <v>0</v>
      </c>
      <c r="J11" s="120">
        <v>906</v>
      </c>
      <c r="K11" s="120">
        <v>0</v>
      </c>
      <c r="L11" s="120">
        <v>0</v>
      </c>
      <c r="M11" s="120">
        <v>0</v>
      </c>
      <c r="N11" s="109">
        <f>+B11*$B$8+C11*$C$8+D11*$D$8+E11*$E$8</f>
        <v>13352.32610376724</v>
      </c>
      <c r="O11" s="109">
        <f>+F11*$F$8+G11*$G$8+H11*$H$8+I11*$I$8</f>
        <v>3300.008344448276</v>
      </c>
      <c r="P11" s="109">
        <f>+J11*$J$8+K11*$K$8+L11*$L$8+M11*$M$8</f>
        <v>15881.917181896553</v>
      </c>
      <c r="Q11" s="113">
        <f aca="true" t="shared" si="0" ref="Q11:Q36">+N11+O11+P11</f>
        <v>32534.25163011207</v>
      </c>
      <c r="R11" s="111">
        <v>32534.25163011207</v>
      </c>
      <c r="S11" s="140">
        <f aca="true" t="shared" si="1" ref="S11:S36">+R11*0.975</f>
        <v>31720.895339359267</v>
      </c>
    </row>
    <row r="12" spans="1:19" ht="12.75">
      <c r="A12" s="111" t="s">
        <v>22</v>
      </c>
      <c r="B12" s="119">
        <v>1136</v>
      </c>
      <c r="C12" s="119">
        <v>0</v>
      </c>
      <c r="D12" s="119">
        <v>320.32</v>
      </c>
      <c r="E12" s="119">
        <v>0</v>
      </c>
      <c r="F12" s="119">
        <v>262.08</v>
      </c>
      <c r="G12" s="119">
        <v>0</v>
      </c>
      <c r="H12" s="119">
        <v>73.92</v>
      </c>
      <c r="I12" s="119">
        <v>0</v>
      </c>
      <c r="J12" s="120">
        <v>604</v>
      </c>
      <c r="K12" s="120">
        <v>0</v>
      </c>
      <c r="L12" s="120">
        <v>2416</v>
      </c>
      <c r="M12" s="120">
        <v>0</v>
      </c>
      <c r="N12" s="109">
        <f>+B12*$B$8+C12*$C$8+D12*$D$8+E12*$E$8</f>
        <v>41552.855880206895</v>
      </c>
      <c r="O12" s="109">
        <f>+F12*$F$8+G12*$G$8+H12*$H$8+I12*$I$8</f>
        <v>10266.692627172415</v>
      </c>
      <c r="P12" s="109">
        <f>+J12*$J$8+K12*$K$8+L12*$L$8+M12*$M$8</f>
        <v>62713.21143620691</v>
      </c>
      <c r="Q12" s="113">
        <f t="shared" si="0"/>
        <v>114532.75994358622</v>
      </c>
      <c r="R12" s="111">
        <v>114532.75994358622</v>
      </c>
      <c r="S12" s="140">
        <f t="shared" si="1"/>
        <v>111669.44094499656</v>
      </c>
    </row>
    <row r="13" spans="1:19" s="100" customFormat="1" ht="12.75">
      <c r="A13" s="114" t="s">
        <v>23</v>
      </c>
      <c r="B13" s="115">
        <f aca="true" t="shared" si="2" ref="B13:Q13">+B11+B12</f>
        <v>1501</v>
      </c>
      <c r="C13" s="115">
        <f t="shared" si="2"/>
        <v>0</v>
      </c>
      <c r="D13" s="115">
        <f t="shared" si="2"/>
        <v>423.28</v>
      </c>
      <c r="E13" s="115">
        <f t="shared" si="2"/>
        <v>0</v>
      </c>
      <c r="F13" s="115">
        <f t="shared" si="2"/>
        <v>346.32</v>
      </c>
      <c r="G13" s="115">
        <f t="shared" si="2"/>
        <v>0</v>
      </c>
      <c r="H13" s="115">
        <f t="shared" si="2"/>
        <v>97.68</v>
      </c>
      <c r="I13" s="115">
        <f t="shared" si="2"/>
        <v>0</v>
      </c>
      <c r="J13" s="115">
        <f t="shared" si="2"/>
        <v>1510</v>
      </c>
      <c r="K13" s="115">
        <f t="shared" si="2"/>
        <v>0</v>
      </c>
      <c r="L13" s="115">
        <f t="shared" si="2"/>
        <v>2416</v>
      </c>
      <c r="M13" s="115">
        <f t="shared" si="2"/>
        <v>0</v>
      </c>
      <c r="N13" s="115">
        <f t="shared" si="2"/>
        <v>54905.18198397414</v>
      </c>
      <c r="O13" s="115">
        <f t="shared" si="2"/>
        <v>13566.700971620692</v>
      </c>
      <c r="P13" s="115">
        <f t="shared" si="2"/>
        <v>78595.12861810347</v>
      </c>
      <c r="Q13" s="116">
        <f t="shared" si="2"/>
        <v>147067.01157369828</v>
      </c>
      <c r="R13" s="116">
        <f>+R11+R12</f>
        <v>147067.01157369828</v>
      </c>
      <c r="S13" s="116">
        <f>+S11+S12</f>
        <v>143390.33628435584</v>
      </c>
    </row>
    <row r="14" spans="1:19" s="95" customFormat="1" ht="12.75">
      <c r="A14" s="104" t="s">
        <v>24</v>
      </c>
      <c r="B14" s="112">
        <v>1622</v>
      </c>
      <c r="C14" s="112">
        <v>253</v>
      </c>
      <c r="D14" s="112">
        <v>457.6</v>
      </c>
      <c r="E14" s="112">
        <v>59</v>
      </c>
      <c r="F14" s="112">
        <v>374.4</v>
      </c>
      <c r="G14" s="112">
        <v>58.32</v>
      </c>
      <c r="H14" s="112">
        <v>105.6</v>
      </c>
      <c r="I14" s="112">
        <v>14</v>
      </c>
      <c r="J14" s="115">
        <v>604</v>
      </c>
      <c r="K14" s="115">
        <v>0</v>
      </c>
      <c r="L14" s="115">
        <v>2416</v>
      </c>
      <c r="M14" s="115">
        <v>0</v>
      </c>
      <c r="N14" s="109">
        <f aca="true" t="shared" si="3" ref="N14:N21">+B14*$B$8+C14*$C$8+D14*$D$8+E14*$E$8</f>
        <v>60857.759063793106</v>
      </c>
      <c r="O14" s="109">
        <f aca="true" t="shared" si="4" ref="O14:O21">+F14*$F$8+G14*$G$8+H14*$H$8+I14*$I$8</f>
        <v>15048.603316406898</v>
      </c>
      <c r="P14" s="109">
        <f aca="true" t="shared" si="5" ref="P14:P21">+J14*$J$8+K14*$K$8+L14*$L$8+M14*$M$8</f>
        <v>62713.21143620691</v>
      </c>
      <c r="Q14" s="110">
        <f t="shared" si="0"/>
        <v>138619.57381640692</v>
      </c>
      <c r="R14" s="121">
        <v>138619.57</v>
      </c>
      <c r="S14" s="141">
        <f t="shared" si="1"/>
        <v>135154.08075</v>
      </c>
    </row>
    <row r="15" spans="1:19" s="95" customFormat="1" ht="12.75">
      <c r="A15" s="104" t="s">
        <v>25</v>
      </c>
      <c r="B15" s="112">
        <v>608</v>
      </c>
      <c r="C15" s="112">
        <v>0</v>
      </c>
      <c r="D15" s="112">
        <v>172</v>
      </c>
      <c r="E15" s="112">
        <v>0</v>
      </c>
      <c r="F15" s="112">
        <v>140</v>
      </c>
      <c r="G15" s="112">
        <v>0</v>
      </c>
      <c r="H15" s="112">
        <v>40</v>
      </c>
      <c r="I15" s="112">
        <v>0</v>
      </c>
      <c r="J15" s="115">
        <v>2114</v>
      </c>
      <c r="K15" s="115">
        <v>0</v>
      </c>
      <c r="L15" s="115">
        <v>0</v>
      </c>
      <c r="M15" s="115">
        <v>0</v>
      </c>
      <c r="N15" s="109">
        <f t="shared" si="3"/>
        <v>22257.33783362069</v>
      </c>
      <c r="O15" s="109">
        <f t="shared" si="4"/>
        <v>5501.632034482759</v>
      </c>
      <c r="P15" s="109">
        <f t="shared" si="5"/>
        <v>37057.806757758626</v>
      </c>
      <c r="Q15" s="110">
        <f t="shared" si="0"/>
        <v>64816.776625862076</v>
      </c>
      <c r="R15" s="121">
        <v>64816.776625862076</v>
      </c>
      <c r="S15" s="141">
        <f t="shared" si="1"/>
        <v>63196.35721021552</v>
      </c>
    </row>
    <row r="16" spans="1:19" ht="12.75">
      <c r="A16" s="111" t="s">
        <v>26</v>
      </c>
      <c r="B16" s="119">
        <v>162</v>
      </c>
      <c r="C16" s="119">
        <v>0</v>
      </c>
      <c r="D16" s="119">
        <v>46</v>
      </c>
      <c r="E16" s="119">
        <v>0</v>
      </c>
      <c r="F16" s="119">
        <v>37</v>
      </c>
      <c r="G16" s="119">
        <v>0</v>
      </c>
      <c r="H16" s="119">
        <v>11</v>
      </c>
      <c r="I16" s="119">
        <v>0</v>
      </c>
      <c r="J16" s="120">
        <v>0</v>
      </c>
      <c r="K16" s="120">
        <v>0</v>
      </c>
      <c r="L16" s="120">
        <v>0</v>
      </c>
      <c r="M16" s="120">
        <v>0</v>
      </c>
      <c r="N16" s="109">
        <f t="shared" si="3"/>
        <v>5935.829464655173</v>
      </c>
      <c r="O16" s="109">
        <f t="shared" si="4"/>
        <v>1468.450315086207</v>
      </c>
      <c r="P16" s="109">
        <f t="shared" si="5"/>
        <v>0</v>
      </c>
      <c r="Q16" s="113">
        <f t="shared" si="0"/>
        <v>7404.2797797413805</v>
      </c>
      <c r="R16" s="111">
        <v>7404.2797797413805</v>
      </c>
      <c r="S16" s="140">
        <f t="shared" si="1"/>
        <v>7219.172785247846</v>
      </c>
    </row>
    <row r="17" spans="1:19" ht="12.75">
      <c r="A17" s="111" t="s">
        <v>27</v>
      </c>
      <c r="B17" s="119">
        <v>243</v>
      </c>
      <c r="C17" s="119">
        <v>84</v>
      </c>
      <c r="D17" s="119">
        <v>69</v>
      </c>
      <c r="E17" s="119">
        <v>20</v>
      </c>
      <c r="F17" s="119">
        <v>56</v>
      </c>
      <c r="G17" s="119">
        <v>19</v>
      </c>
      <c r="H17" s="119">
        <v>16</v>
      </c>
      <c r="I17" s="119">
        <v>5</v>
      </c>
      <c r="J17" s="120">
        <v>0</v>
      </c>
      <c r="K17" s="120">
        <v>0</v>
      </c>
      <c r="L17" s="120">
        <v>0</v>
      </c>
      <c r="M17" s="120">
        <v>0</v>
      </c>
      <c r="N17" s="109">
        <f t="shared" si="3"/>
        <v>9410.75734525862</v>
      </c>
      <c r="O17" s="109">
        <f t="shared" si="4"/>
        <v>2327.675788706897</v>
      </c>
      <c r="P17" s="109">
        <f t="shared" si="5"/>
        <v>0</v>
      </c>
      <c r="Q17" s="113">
        <f t="shared" si="0"/>
        <v>11738.433133965518</v>
      </c>
      <c r="R17" s="111">
        <v>11738.43</v>
      </c>
      <c r="S17" s="140">
        <f t="shared" si="1"/>
        <v>11444.96925</v>
      </c>
    </row>
    <row r="18" spans="1:19" ht="12.75">
      <c r="A18" s="111" t="s">
        <v>28</v>
      </c>
      <c r="B18" s="119">
        <v>162</v>
      </c>
      <c r="C18" s="119">
        <v>0</v>
      </c>
      <c r="D18" s="119">
        <v>46</v>
      </c>
      <c r="E18" s="119">
        <v>0</v>
      </c>
      <c r="F18" s="119">
        <v>37</v>
      </c>
      <c r="G18" s="119">
        <v>0</v>
      </c>
      <c r="H18" s="119">
        <v>11</v>
      </c>
      <c r="I18" s="119">
        <v>0</v>
      </c>
      <c r="J18" s="120">
        <v>0</v>
      </c>
      <c r="K18" s="120">
        <v>0</v>
      </c>
      <c r="L18" s="120">
        <v>0</v>
      </c>
      <c r="M18" s="120">
        <v>0</v>
      </c>
      <c r="N18" s="109">
        <f t="shared" si="3"/>
        <v>5935.829464655173</v>
      </c>
      <c r="O18" s="109">
        <f t="shared" si="4"/>
        <v>1468.450315086207</v>
      </c>
      <c r="P18" s="109">
        <f t="shared" si="5"/>
        <v>0</v>
      </c>
      <c r="Q18" s="113">
        <f t="shared" si="0"/>
        <v>7404.2797797413805</v>
      </c>
      <c r="R18" s="111">
        <v>7404.2797797413805</v>
      </c>
      <c r="S18" s="140">
        <f t="shared" si="1"/>
        <v>7219.172785247846</v>
      </c>
    </row>
    <row r="19" spans="1:19" ht="12.75">
      <c r="A19" s="117" t="s">
        <v>29</v>
      </c>
      <c r="B19" s="119">
        <v>81</v>
      </c>
      <c r="C19" s="119">
        <v>0</v>
      </c>
      <c r="D19" s="119">
        <v>23</v>
      </c>
      <c r="E19" s="119">
        <v>0</v>
      </c>
      <c r="F19" s="119">
        <v>19</v>
      </c>
      <c r="G19" s="119">
        <v>0</v>
      </c>
      <c r="H19" s="119">
        <v>5</v>
      </c>
      <c r="I19" s="119">
        <v>0</v>
      </c>
      <c r="J19" s="120">
        <v>0</v>
      </c>
      <c r="K19" s="120">
        <v>0</v>
      </c>
      <c r="L19" s="120">
        <v>0</v>
      </c>
      <c r="M19" s="120">
        <v>0</v>
      </c>
      <c r="N19" s="109">
        <f t="shared" si="3"/>
        <v>2967.9147323275865</v>
      </c>
      <c r="O19" s="109">
        <f t="shared" si="4"/>
        <v>732.2024987068966</v>
      </c>
      <c r="P19" s="109">
        <f t="shared" si="5"/>
        <v>0</v>
      </c>
      <c r="Q19" s="113">
        <f t="shared" si="0"/>
        <v>3700.117231034483</v>
      </c>
      <c r="R19" s="111">
        <v>3700.117231034483</v>
      </c>
      <c r="S19" s="140">
        <f t="shared" si="1"/>
        <v>3607.614300258621</v>
      </c>
    </row>
    <row r="20" spans="1:19" ht="12.75">
      <c r="A20" s="111" t="s">
        <v>30</v>
      </c>
      <c r="B20" s="119">
        <v>1744</v>
      </c>
      <c r="C20" s="119">
        <v>84</v>
      </c>
      <c r="D20" s="119">
        <v>492</v>
      </c>
      <c r="E20" s="119">
        <v>20</v>
      </c>
      <c r="F20" s="119">
        <v>402</v>
      </c>
      <c r="G20" s="119">
        <v>19</v>
      </c>
      <c r="H20" s="119">
        <v>114</v>
      </c>
      <c r="I20" s="119">
        <v>5</v>
      </c>
      <c r="J20" s="120">
        <v>604</v>
      </c>
      <c r="K20" s="120">
        <v>0</v>
      </c>
      <c r="L20" s="120">
        <v>2416</v>
      </c>
      <c r="M20" s="120">
        <v>0</v>
      </c>
      <c r="N20" s="109">
        <f t="shared" si="3"/>
        <v>64307.06659913793</v>
      </c>
      <c r="O20" s="109">
        <f t="shared" si="4"/>
        <v>15895.67126198276</v>
      </c>
      <c r="P20" s="109">
        <f t="shared" si="5"/>
        <v>62713.21143620691</v>
      </c>
      <c r="Q20" s="113">
        <f t="shared" si="0"/>
        <v>142915.9492973276</v>
      </c>
      <c r="R20" s="111">
        <v>142915.95</v>
      </c>
      <c r="S20" s="140">
        <f t="shared" si="1"/>
        <v>139343.05125000002</v>
      </c>
    </row>
    <row r="21" spans="1:19" ht="12.75">
      <c r="A21" s="111" t="s">
        <v>31</v>
      </c>
      <c r="B21" s="119">
        <v>973</v>
      </c>
      <c r="C21" s="119">
        <v>0</v>
      </c>
      <c r="D21" s="119">
        <v>275</v>
      </c>
      <c r="E21" s="119">
        <v>0</v>
      </c>
      <c r="F21" s="119">
        <v>225</v>
      </c>
      <c r="G21" s="119">
        <v>0</v>
      </c>
      <c r="H21" s="119">
        <v>63</v>
      </c>
      <c r="I21" s="119">
        <v>0</v>
      </c>
      <c r="J21" s="120">
        <v>604</v>
      </c>
      <c r="K21" s="120">
        <v>0</v>
      </c>
      <c r="L21" s="120">
        <v>2416</v>
      </c>
      <c r="M21" s="120">
        <v>0</v>
      </c>
      <c r="N21" s="109">
        <f t="shared" si="3"/>
        <v>35610.93147025862</v>
      </c>
      <c r="O21" s="109">
        <f t="shared" si="4"/>
        <v>8798.565937500001</v>
      </c>
      <c r="P21" s="109">
        <f t="shared" si="5"/>
        <v>62713.21143620691</v>
      </c>
      <c r="Q21" s="113">
        <f t="shared" si="0"/>
        <v>107122.70884396553</v>
      </c>
      <c r="R21" s="111">
        <v>107122.70884396553</v>
      </c>
      <c r="S21" s="140">
        <f t="shared" si="1"/>
        <v>104444.6411228664</v>
      </c>
    </row>
    <row r="22" spans="1:19" s="100" customFormat="1" ht="12.75">
      <c r="A22" s="114" t="s">
        <v>32</v>
      </c>
      <c r="B22" s="115">
        <f aca="true" t="shared" si="6" ref="B22:H22">SUM(B16:B21)</f>
        <v>3365</v>
      </c>
      <c r="C22" s="115">
        <f t="shared" si="6"/>
        <v>168</v>
      </c>
      <c r="D22" s="115">
        <f t="shared" si="6"/>
        <v>951</v>
      </c>
      <c r="E22" s="115">
        <f t="shared" si="6"/>
        <v>40</v>
      </c>
      <c r="F22" s="115">
        <f t="shared" si="6"/>
        <v>776</v>
      </c>
      <c r="G22" s="115">
        <f t="shared" si="6"/>
        <v>38</v>
      </c>
      <c r="H22" s="115">
        <f t="shared" si="6"/>
        <v>220</v>
      </c>
      <c r="I22" s="115">
        <v>9</v>
      </c>
      <c r="J22" s="115">
        <f aca="true" t="shared" si="7" ref="J22:Q22">SUM(J16:J21)</f>
        <v>1208</v>
      </c>
      <c r="K22" s="115">
        <f t="shared" si="7"/>
        <v>0</v>
      </c>
      <c r="L22" s="115">
        <f t="shared" si="7"/>
        <v>4832</v>
      </c>
      <c r="M22" s="115">
        <f t="shared" si="7"/>
        <v>0</v>
      </c>
      <c r="N22" s="115">
        <f t="shared" si="7"/>
        <v>124168.3290762931</v>
      </c>
      <c r="O22" s="115">
        <f t="shared" si="7"/>
        <v>30691.016117068968</v>
      </c>
      <c r="P22" s="115">
        <f t="shared" si="7"/>
        <v>125426.42287241382</v>
      </c>
      <c r="Q22" s="116">
        <f t="shared" si="7"/>
        <v>280285.7680657759</v>
      </c>
      <c r="R22" s="116">
        <f>SUM(R16:R21)</f>
        <v>280285.7656344828</v>
      </c>
      <c r="S22" s="116">
        <f>SUM(S16:S21)</f>
        <v>273278.6214936207</v>
      </c>
    </row>
    <row r="23" spans="1:19" ht="12.75">
      <c r="A23" s="111" t="s">
        <v>33</v>
      </c>
      <c r="B23" s="119">
        <v>973</v>
      </c>
      <c r="C23" s="119">
        <v>0</v>
      </c>
      <c r="D23" s="119">
        <v>275</v>
      </c>
      <c r="E23" s="119">
        <v>0</v>
      </c>
      <c r="F23" s="119">
        <v>225</v>
      </c>
      <c r="G23" s="119">
        <v>0</v>
      </c>
      <c r="H23" s="119">
        <v>63</v>
      </c>
      <c r="I23" s="119">
        <v>0</v>
      </c>
      <c r="J23" s="120">
        <v>604</v>
      </c>
      <c r="K23" s="120">
        <v>0</v>
      </c>
      <c r="L23" s="120">
        <v>2416</v>
      </c>
      <c r="M23" s="120">
        <v>0</v>
      </c>
      <c r="N23" s="109">
        <f>+B23*$B$8+C23*$C$8+D23*$D$8+E23*$E$8</f>
        <v>35610.93147025862</v>
      </c>
      <c r="O23" s="109">
        <f>+F23*$F$8+G23*$G$8+H23*$H$8+I23*$I$8</f>
        <v>8798.565937500001</v>
      </c>
      <c r="P23" s="109">
        <f>+J23*$J$8+K23*$K$8+L23*$L$8+M23*$M$8</f>
        <v>62713.21143620691</v>
      </c>
      <c r="Q23" s="113">
        <f t="shared" si="0"/>
        <v>107122.70884396553</v>
      </c>
      <c r="R23" s="111">
        <v>107122.70884396553</v>
      </c>
      <c r="S23" s="140">
        <f t="shared" si="1"/>
        <v>104444.6411228664</v>
      </c>
    </row>
    <row r="24" spans="1:19" ht="12.75">
      <c r="A24" s="111" t="s">
        <v>34</v>
      </c>
      <c r="B24" s="119">
        <v>243</v>
      </c>
      <c r="C24" s="119">
        <v>0</v>
      </c>
      <c r="D24" s="119">
        <v>69</v>
      </c>
      <c r="E24" s="119">
        <v>0</v>
      </c>
      <c r="F24" s="119">
        <v>56</v>
      </c>
      <c r="G24" s="119">
        <v>0</v>
      </c>
      <c r="H24" s="119">
        <v>16</v>
      </c>
      <c r="I24" s="119">
        <v>0</v>
      </c>
      <c r="J24" s="120">
        <v>0</v>
      </c>
      <c r="K24" s="120">
        <v>0</v>
      </c>
      <c r="L24" s="120">
        <v>0</v>
      </c>
      <c r="M24" s="120">
        <v>0</v>
      </c>
      <c r="N24" s="109">
        <f>+B24*$B$8+C24*$C$8+D24*$D$8+E24*$E$8</f>
        <v>8903.744196982758</v>
      </c>
      <c r="O24" s="109">
        <f>+F24*$F$8+G24*$G$8+H24*$H$8+I24*$I$8</f>
        <v>2200.6528137931036</v>
      </c>
      <c r="P24" s="109">
        <f>+J24*$J$8+K24*$K$8+L24*$L$8+M24*$M$8</f>
        <v>0</v>
      </c>
      <c r="Q24" s="113">
        <f t="shared" si="0"/>
        <v>11104.397010775861</v>
      </c>
      <c r="R24" s="111">
        <v>11104.397010775861</v>
      </c>
      <c r="S24" s="140">
        <f t="shared" si="1"/>
        <v>10826.787085506465</v>
      </c>
    </row>
    <row r="25" spans="1:19" ht="12.75">
      <c r="A25" s="111" t="s">
        <v>35</v>
      </c>
      <c r="B25" s="119">
        <v>730</v>
      </c>
      <c r="C25" s="119">
        <v>0</v>
      </c>
      <c r="D25" s="119">
        <v>206</v>
      </c>
      <c r="E25" s="119">
        <v>0</v>
      </c>
      <c r="F25" s="119">
        <v>168</v>
      </c>
      <c r="G25" s="119">
        <v>0</v>
      </c>
      <c r="H25" s="119">
        <v>48</v>
      </c>
      <c r="I25" s="119">
        <v>0</v>
      </c>
      <c r="J25" s="120">
        <v>604</v>
      </c>
      <c r="K25" s="120">
        <v>0</v>
      </c>
      <c r="L25" s="120">
        <v>1812</v>
      </c>
      <c r="M25" s="120">
        <v>0</v>
      </c>
      <c r="N25" s="109">
        <f>+B25*$B$8+C25*$C$8+D25*$D$8+E25*$E$8</f>
        <v>26707.18727327586</v>
      </c>
      <c r="O25" s="109">
        <f>+F25*$F$8+G25*$G$8+H25*$H$8+I25*$I$8</f>
        <v>6601.958441379311</v>
      </c>
      <c r="P25" s="109">
        <f>+J25*$J$8+K25*$K$8+L25*$L$8+M25*$M$8</f>
        <v>49681.89477413794</v>
      </c>
      <c r="Q25" s="113">
        <f t="shared" si="0"/>
        <v>82991.0404887931</v>
      </c>
      <c r="R25" s="111">
        <v>82991.0404887931</v>
      </c>
      <c r="S25" s="140">
        <f t="shared" si="1"/>
        <v>80916.26447657328</v>
      </c>
    </row>
    <row r="26" spans="1:19" ht="12.75">
      <c r="A26" s="111" t="s">
        <v>36</v>
      </c>
      <c r="B26" s="119">
        <v>243</v>
      </c>
      <c r="C26" s="119">
        <v>0</v>
      </c>
      <c r="D26" s="119">
        <v>69</v>
      </c>
      <c r="E26" s="119">
        <v>0</v>
      </c>
      <c r="F26" s="119">
        <v>56</v>
      </c>
      <c r="G26" s="119">
        <v>0</v>
      </c>
      <c r="H26" s="119">
        <v>16</v>
      </c>
      <c r="I26" s="119">
        <v>0</v>
      </c>
      <c r="J26" s="120">
        <v>0</v>
      </c>
      <c r="K26" s="120">
        <v>0</v>
      </c>
      <c r="L26" s="120">
        <v>604</v>
      </c>
      <c r="M26" s="120">
        <v>0</v>
      </c>
      <c r="N26" s="109">
        <f>+B26*$B$8+C26*$C$8+D26*$D$8+E26*$E$8</f>
        <v>8903.744196982758</v>
      </c>
      <c r="O26" s="109">
        <f>+F26*$F$8+G26*$G$8+H26*$H$8+I26*$I$8</f>
        <v>2200.6528137931036</v>
      </c>
      <c r="P26" s="109">
        <f>+J26*$J$8+K26*$K$8+L26*$L$8+M26*$M$8</f>
        <v>13031.316662068968</v>
      </c>
      <c r="Q26" s="113">
        <f t="shared" si="0"/>
        <v>24135.71367284483</v>
      </c>
      <c r="R26" s="111">
        <v>24135.71367284483</v>
      </c>
      <c r="S26" s="140">
        <f t="shared" si="1"/>
        <v>23532.32083102371</v>
      </c>
    </row>
    <row r="27" spans="1:19" ht="12.75">
      <c r="A27" s="111" t="s">
        <v>37</v>
      </c>
      <c r="B27" s="119">
        <v>41</v>
      </c>
      <c r="C27" s="119">
        <v>0</v>
      </c>
      <c r="D27" s="119">
        <v>11</v>
      </c>
      <c r="E27" s="119">
        <v>0</v>
      </c>
      <c r="F27" s="119">
        <v>9</v>
      </c>
      <c r="G27" s="119">
        <v>0</v>
      </c>
      <c r="H27" s="119">
        <v>3</v>
      </c>
      <c r="I27" s="119">
        <v>0</v>
      </c>
      <c r="J27" s="120">
        <v>302</v>
      </c>
      <c r="K27" s="120">
        <v>0</v>
      </c>
      <c r="L27" s="120">
        <v>0</v>
      </c>
      <c r="M27" s="120">
        <v>0</v>
      </c>
      <c r="N27" s="109">
        <f>+B27*$B$8+C27*$C$8+D27*$D$8+E27*$E$8</f>
        <v>1481.9347073275862</v>
      </c>
      <c r="O27" s="109">
        <f>+F27*$F$8+G27*$G$8+H27*$H$8+I27*$I$8</f>
        <v>368.1239081896552</v>
      </c>
      <c r="P27" s="109">
        <f>+J27*$J$8+K27*$K$8+L27*$L$8+M27*$M$8</f>
        <v>5293.972393965518</v>
      </c>
      <c r="Q27" s="113">
        <f t="shared" si="0"/>
        <v>7144.031009482759</v>
      </c>
      <c r="R27" s="111">
        <v>7144.031009482759</v>
      </c>
      <c r="S27" s="140">
        <f t="shared" si="1"/>
        <v>6965.43023424569</v>
      </c>
    </row>
    <row r="28" spans="1:19" s="100" customFormat="1" ht="12.75">
      <c r="A28" s="114" t="s">
        <v>38</v>
      </c>
      <c r="B28" s="115">
        <f aca="true" t="shared" si="8" ref="B28:Q28">+B23+B24+B25+B26+B27</f>
        <v>2230</v>
      </c>
      <c r="C28" s="115">
        <f t="shared" si="8"/>
        <v>0</v>
      </c>
      <c r="D28" s="115">
        <f t="shared" si="8"/>
        <v>630</v>
      </c>
      <c r="E28" s="115">
        <f t="shared" si="8"/>
        <v>0</v>
      </c>
      <c r="F28" s="115">
        <f t="shared" si="8"/>
        <v>514</v>
      </c>
      <c r="G28" s="115">
        <f t="shared" si="8"/>
        <v>0</v>
      </c>
      <c r="H28" s="115">
        <f t="shared" si="8"/>
        <v>146</v>
      </c>
      <c r="I28" s="115">
        <f t="shared" si="8"/>
        <v>0</v>
      </c>
      <c r="J28" s="115">
        <f t="shared" si="8"/>
        <v>1510</v>
      </c>
      <c r="K28" s="115">
        <f t="shared" si="8"/>
        <v>0</v>
      </c>
      <c r="L28" s="115">
        <f t="shared" si="8"/>
        <v>4832</v>
      </c>
      <c r="M28" s="115">
        <f t="shared" si="8"/>
        <v>0</v>
      </c>
      <c r="N28" s="115">
        <f t="shared" si="8"/>
        <v>81607.54184482759</v>
      </c>
      <c r="O28" s="115">
        <f t="shared" si="8"/>
        <v>20169.953914655176</v>
      </c>
      <c r="P28" s="115">
        <f t="shared" si="8"/>
        <v>130720.39526637935</v>
      </c>
      <c r="Q28" s="116">
        <f t="shared" si="8"/>
        <v>232497.89102586213</v>
      </c>
      <c r="R28" s="116">
        <f>+R23+R24+R25+R26+R27</f>
        <v>232497.89102586213</v>
      </c>
      <c r="S28" s="116">
        <f>+S23+S24+S25+S26+S27</f>
        <v>226685.44375021555</v>
      </c>
    </row>
    <row r="29" spans="1:19" s="95" customFormat="1" ht="12.75">
      <c r="A29" s="104" t="s">
        <v>39</v>
      </c>
      <c r="B29" s="112">
        <v>1176</v>
      </c>
      <c r="C29" s="112">
        <v>0</v>
      </c>
      <c r="D29" s="112">
        <v>332</v>
      </c>
      <c r="E29" s="112">
        <v>0</v>
      </c>
      <c r="F29" s="112">
        <v>271</v>
      </c>
      <c r="G29" s="112">
        <v>0</v>
      </c>
      <c r="H29" s="112">
        <v>77</v>
      </c>
      <c r="I29" s="112">
        <v>0</v>
      </c>
      <c r="J29" s="115">
        <v>604</v>
      </c>
      <c r="K29" s="115">
        <v>0</v>
      </c>
      <c r="L29" s="115">
        <v>2416</v>
      </c>
      <c r="M29" s="115">
        <v>0</v>
      </c>
      <c r="N29" s="109">
        <f>+B29*$B$8+C29*$C$8+D29*$D$8+E29*$E$8</f>
        <v>43028.69564224138</v>
      </c>
      <c r="O29" s="109">
        <f>+F29*$F$8+G29*$G$8+H29*$H$8+I29*$I$8</f>
        <v>10635.140160775863</v>
      </c>
      <c r="P29" s="109">
        <f>+J29*$J$8+K29*$K$8+L29*$L$8+M29*$M$8</f>
        <v>62713.21143620691</v>
      </c>
      <c r="Q29" s="110">
        <f t="shared" si="0"/>
        <v>116377.04723922415</v>
      </c>
      <c r="R29" s="121">
        <v>116377.04723922415</v>
      </c>
      <c r="S29" s="141">
        <f t="shared" si="1"/>
        <v>113467.62105824355</v>
      </c>
    </row>
    <row r="30" spans="1:19" ht="12.75">
      <c r="A30" s="111" t="s">
        <v>40</v>
      </c>
      <c r="B30" s="119">
        <v>243</v>
      </c>
      <c r="C30" s="119">
        <v>0</v>
      </c>
      <c r="D30" s="119">
        <v>69</v>
      </c>
      <c r="E30" s="119">
        <v>0</v>
      </c>
      <c r="F30" s="119">
        <v>56</v>
      </c>
      <c r="G30" s="119">
        <v>0</v>
      </c>
      <c r="H30" s="119">
        <v>16</v>
      </c>
      <c r="I30" s="119">
        <v>0</v>
      </c>
      <c r="J30" s="120">
        <v>0</v>
      </c>
      <c r="K30" s="120">
        <v>0</v>
      </c>
      <c r="L30" s="120">
        <v>0</v>
      </c>
      <c r="M30" s="120">
        <v>0</v>
      </c>
      <c r="N30" s="109">
        <f>+B30*$B$8+C30*$C$8+D30*$D$8+E30*$E$8</f>
        <v>8903.744196982758</v>
      </c>
      <c r="O30" s="109">
        <f>+F30*$F$8+G30*$G$8+H30*$H$8+I30*$I$8</f>
        <v>2200.6528137931036</v>
      </c>
      <c r="P30" s="109">
        <f>+J30*$J$8+K30*$K$8+L30*$L$8+M30*$M$8</f>
        <v>0</v>
      </c>
      <c r="Q30" s="113">
        <f t="shared" si="0"/>
        <v>11104.397010775861</v>
      </c>
      <c r="R30" s="111">
        <v>11104.397010775861</v>
      </c>
      <c r="S30" s="140">
        <f t="shared" si="1"/>
        <v>10826.787085506465</v>
      </c>
    </row>
    <row r="31" spans="1:19" ht="12.75">
      <c r="A31" s="111" t="s">
        <v>41</v>
      </c>
      <c r="B31" s="119">
        <v>973</v>
      </c>
      <c r="C31" s="119">
        <v>0</v>
      </c>
      <c r="D31" s="119">
        <v>275</v>
      </c>
      <c r="E31" s="119">
        <v>0</v>
      </c>
      <c r="F31" s="119">
        <v>225</v>
      </c>
      <c r="G31" s="119">
        <v>0</v>
      </c>
      <c r="H31" s="119">
        <v>63</v>
      </c>
      <c r="I31" s="119">
        <v>0</v>
      </c>
      <c r="J31" s="120">
        <v>604</v>
      </c>
      <c r="K31" s="120">
        <v>0</v>
      </c>
      <c r="L31" s="120">
        <v>2416</v>
      </c>
      <c r="M31" s="120">
        <v>0</v>
      </c>
      <c r="N31" s="109">
        <f>+B31*$B$8+C31*$C$8+D31*$D$8+E31*$E$8</f>
        <v>35610.93147025862</v>
      </c>
      <c r="O31" s="109">
        <f>+F31*$F$8+G31*$G$8+H31*$H$8+I31*$I$8</f>
        <v>8798.565937500001</v>
      </c>
      <c r="P31" s="109">
        <f>+J31*$J$8+K31*$K$8+L31*$L$8+M31*$M$8</f>
        <v>62713.21143620691</v>
      </c>
      <c r="Q31" s="113">
        <f t="shared" si="0"/>
        <v>107122.70884396553</v>
      </c>
      <c r="R31" s="111">
        <v>107122.70884396553</v>
      </c>
      <c r="S31" s="140">
        <f t="shared" si="1"/>
        <v>104444.6411228664</v>
      </c>
    </row>
    <row r="32" spans="1:19" ht="12.75">
      <c r="A32" s="111" t="s">
        <v>42</v>
      </c>
      <c r="B32" s="119">
        <v>302</v>
      </c>
      <c r="C32" s="119">
        <v>0</v>
      </c>
      <c r="D32" s="119">
        <v>0</v>
      </c>
      <c r="E32" s="119">
        <v>0</v>
      </c>
      <c r="F32" s="119">
        <v>72</v>
      </c>
      <c r="G32" s="119">
        <v>0</v>
      </c>
      <c r="H32" s="119">
        <v>0</v>
      </c>
      <c r="I32" s="119">
        <v>0</v>
      </c>
      <c r="J32" s="120">
        <v>281</v>
      </c>
      <c r="K32" s="120">
        <v>0</v>
      </c>
      <c r="L32" s="120">
        <v>0</v>
      </c>
      <c r="M32" s="120">
        <v>0</v>
      </c>
      <c r="N32" s="109">
        <f>+B32*$B$8+C32*$C$8+D32*$D$8+E32*$E$8</f>
        <v>8348.18723663793</v>
      </c>
      <c r="O32" s="109">
        <f>+F32*$F$8+G32*$G$8+H32*$H$8+I32*$I$8</f>
        <v>2135.927731034483</v>
      </c>
      <c r="P32" s="109">
        <f>+J32*$J$8+K32*$K$8+L32*$L$8+M32*$M$8</f>
        <v>4925.848485775863</v>
      </c>
      <c r="Q32" s="113">
        <f t="shared" si="0"/>
        <v>15409.963453448276</v>
      </c>
      <c r="R32" s="111">
        <v>15409.96</v>
      </c>
      <c r="S32" s="140">
        <f t="shared" si="1"/>
        <v>15024.711</v>
      </c>
    </row>
    <row r="33" spans="1:19" s="100" customFormat="1" ht="12.75">
      <c r="A33" s="114" t="s">
        <v>43</v>
      </c>
      <c r="B33" s="115">
        <f aca="true" t="shared" si="9" ref="B33:Q33">+B30+B31+B32</f>
        <v>1518</v>
      </c>
      <c r="C33" s="115">
        <f t="shared" si="9"/>
        <v>0</v>
      </c>
      <c r="D33" s="115">
        <f t="shared" si="9"/>
        <v>344</v>
      </c>
      <c r="E33" s="115">
        <f t="shared" si="9"/>
        <v>0</v>
      </c>
      <c r="F33" s="115">
        <f t="shared" si="9"/>
        <v>353</v>
      </c>
      <c r="G33" s="115">
        <f t="shared" si="9"/>
        <v>0</v>
      </c>
      <c r="H33" s="115">
        <f t="shared" si="9"/>
        <v>79</v>
      </c>
      <c r="I33" s="115">
        <f t="shared" si="9"/>
        <v>0</v>
      </c>
      <c r="J33" s="115">
        <f t="shared" si="9"/>
        <v>885</v>
      </c>
      <c r="K33" s="115">
        <f t="shared" si="9"/>
        <v>0</v>
      </c>
      <c r="L33" s="115">
        <f t="shared" si="9"/>
        <v>2416</v>
      </c>
      <c r="M33" s="115">
        <f t="shared" si="9"/>
        <v>0</v>
      </c>
      <c r="N33" s="115">
        <f t="shared" si="9"/>
        <v>52862.86290387931</v>
      </c>
      <c r="O33" s="115">
        <f t="shared" si="9"/>
        <v>13135.146482327587</v>
      </c>
      <c r="P33" s="115">
        <f t="shared" si="9"/>
        <v>67639.05992198277</v>
      </c>
      <c r="Q33" s="116">
        <f t="shared" si="9"/>
        <v>133637.06930818968</v>
      </c>
      <c r="R33" s="116">
        <f>+R30+R31+R32</f>
        <v>133637.0658547414</v>
      </c>
      <c r="S33" s="116">
        <f>+S30+S31+S32</f>
        <v>130296.13920837286</v>
      </c>
    </row>
    <row r="34" spans="1:19" s="95" customFormat="1" ht="12.75">
      <c r="A34" s="104" t="s">
        <v>44</v>
      </c>
      <c r="B34" s="112">
        <v>1176</v>
      </c>
      <c r="C34" s="112">
        <v>1011</v>
      </c>
      <c r="D34" s="112">
        <v>332</v>
      </c>
      <c r="E34" s="112">
        <v>237</v>
      </c>
      <c r="F34" s="112">
        <v>271</v>
      </c>
      <c r="G34" s="112">
        <v>233</v>
      </c>
      <c r="H34" s="112">
        <v>77</v>
      </c>
      <c r="I34" s="112">
        <v>55</v>
      </c>
      <c r="J34" s="115">
        <v>604</v>
      </c>
      <c r="K34" s="115">
        <v>604</v>
      </c>
      <c r="L34" s="115">
        <v>2416</v>
      </c>
      <c r="M34" s="115">
        <v>2416</v>
      </c>
      <c r="N34" s="109">
        <f>+B34*$B$8+C34*$C$8+D34*$D$8+E34*$E$8</f>
        <v>49110.42623094828</v>
      </c>
      <c r="O34" s="109">
        <f>+F34*$F$8+G34*$G$8+H34*$H$8+I34*$I$8</f>
        <v>12155.370542068966</v>
      </c>
      <c r="P34" s="109">
        <f>+J34*$J$8+K34*$K$8+L34*$L$8+M34*$M$8</f>
        <v>72812.48184931035</v>
      </c>
      <c r="Q34" s="110">
        <f t="shared" si="0"/>
        <v>134078.2786223276</v>
      </c>
      <c r="R34" s="121">
        <v>134078.28</v>
      </c>
      <c r="S34" s="141">
        <f t="shared" si="1"/>
        <v>130726.32299999999</v>
      </c>
    </row>
    <row r="35" spans="1:19" ht="12.75">
      <c r="A35" s="111" t="s">
        <v>45</v>
      </c>
      <c r="B35" s="119">
        <v>649</v>
      </c>
      <c r="C35" s="119">
        <v>253</v>
      </c>
      <c r="D35" s="119">
        <v>183</v>
      </c>
      <c r="E35" s="119">
        <v>59</v>
      </c>
      <c r="F35" s="119">
        <v>150</v>
      </c>
      <c r="G35" s="119">
        <v>58</v>
      </c>
      <c r="H35" s="119">
        <v>42</v>
      </c>
      <c r="I35" s="119">
        <v>14</v>
      </c>
      <c r="J35" s="120">
        <v>1208</v>
      </c>
      <c r="K35" s="120">
        <v>0</v>
      </c>
      <c r="L35" s="120">
        <v>0</v>
      </c>
      <c r="M35" s="120">
        <v>0</v>
      </c>
      <c r="N35" s="109">
        <f>+B35*$B$8+C35*$C$8+D35*$D$8+E35*$E$8</f>
        <v>25259.50292224138</v>
      </c>
      <c r="O35" s="109">
        <f>+F35*$F$8+G35*$G$8+H35*$H$8+I35*$I$8</f>
        <v>6245.970486206897</v>
      </c>
      <c r="P35" s="109">
        <f>+J35*$J$8+K35*$K$8+L35*$L$8+M35*$M$8</f>
        <v>21175.88957586207</v>
      </c>
      <c r="Q35" s="113">
        <f t="shared" si="0"/>
        <v>52681.36298431035</v>
      </c>
      <c r="R35" s="111">
        <v>52681.36</v>
      </c>
      <c r="S35" s="140">
        <f t="shared" si="1"/>
        <v>51364.326</v>
      </c>
    </row>
    <row r="36" spans="1:19" ht="12.75">
      <c r="A36" s="111" t="s">
        <v>46</v>
      </c>
      <c r="B36" s="119">
        <v>973</v>
      </c>
      <c r="C36" s="119">
        <v>0</v>
      </c>
      <c r="D36" s="119">
        <v>275</v>
      </c>
      <c r="E36" s="119">
        <v>0</v>
      </c>
      <c r="F36" s="119">
        <v>225</v>
      </c>
      <c r="G36" s="119">
        <v>0</v>
      </c>
      <c r="H36" s="119">
        <v>63</v>
      </c>
      <c r="I36" s="119">
        <v>0</v>
      </c>
      <c r="J36" s="120">
        <v>604</v>
      </c>
      <c r="K36" s="120">
        <v>0</v>
      </c>
      <c r="L36" s="120">
        <v>2416</v>
      </c>
      <c r="M36" s="120">
        <v>0</v>
      </c>
      <c r="N36" s="109">
        <f>+B36*$B$8+C36*$C$8+D36*$D$8+E36*$E$8</f>
        <v>35610.93147025862</v>
      </c>
      <c r="O36" s="109">
        <f>+F36*$F$8+G36*$G$8+H36*$H$8+I36*$I$8</f>
        <v>8798.565937500001</v>
      </c>
      <c r="P36" s="109">
        <f>+J36*$J$8+K36*$K$8+L36*$L$8+M36*$M$8</f>
        <v>62713.21143620691</v>
      </c>
      <c r="Q36" s="113">
        <f t="shared" si="0"/>
        <v>107122.70884396553</v>
      </c>
      <c r="R36" s="111">
        <v>107122.70884396553</v>
      </c>
      <c r="S36" s="140">
        <f t="shared" si="1"/>
        <v>104444.6411228664</v>
      </c>
    </row>
    <row r="37" spans="1:19" s="100" customFormat="1" ht="12.75">
      <c r="A37" s="114" t="s">
        <v>131</v>
      </c>
      <c r="B37" s="115">
        <f aca="true" t="shared" si="10" ref="B37:Q37">+B35+B36</f>
        <v>1622</v>
      </c>
      <c r="C37" s="115">
        <f t="shared" si="10"/>
        <v>253</v>
      </c>
      <c r="D37" s="115">
        <f t="shared" si="10"/>
        <v>458</v>
      </c>
      <c r="E37" s="115">
        <f t="shared" si="10"/>
        <v>59</v>
      </c>
      <c r="F37" s="115">
        <f t="shared" si="10"/>
        <v>375</v>
      </c>
      <c r="G37" s="115">
        <f t="shared" si="10"/>
        <v>58</v>
      </c>
      <c r="H37" s="115">
        <f t="shared" si="10"/>
        <v>105</v>
      </c>
      <c r="I37" s="115">
        <f t="shared" si="10"/>
        <v>14</v>
      </c>
      <c r="J37" s="115">
        <f t="shared" si="10"/>
        <v>1812</v>
      </c>
      <c r="K37" s="115">
        <f t="shared" si="10"/>
        <v>0</v>
      </c>
      <c r="L37" s="115">
        <f t="shared" si="10"/>
        <v>2416</v>
      </c>
      <c r="M37" s="115">
        <f t="shared" si="10"/>
        <v>0</v>
      </c>
      <c r="N37" s="115">
        <f t="shared" si="10"/>
        <v>60870.4343925</v>
      </c>
      <c r="O37" s="115">
        <f t="shared" si="10"/>
        <v>15044.536423706897</v>
      </c>
      <c r="P37" s="115">
        <f t="shared" si="10"/>
        <v>83889.10101206898</v>
      </c>
      <c r="Q37" s="116">
        <f t="shared" si="10"/>
        <v>159804.0718282759</v>
      </c>
      <c r="R37" s="116">
        <f>+R35+R36</f>
        <v>159804.06884396554</v>
      </c>
      <c r="S37" s="116">
        <f>+S35+S36</f>
        <v>155808.9671228664</v>
      </c>
    </row>
    <row r="38" spans="1:19" s="99" customFormat="1" ht="21" customHeight="1">
      <c r="A38" s="121" t="s">
        <v>47</v>
      </c>
      <c r="B38" s="112">
        <f aca="true" t="shared" si="11" ref="B38:P38">+B10+B11+B12+B14+B15+B16+B17+B18+B19+B20+B21+B23+B24+B25+B26+B27+B29+B30+B31+B32+B34+B35+B36</f>
        <v>16440</v>
      </c>
      <c r="C38" s="112">
        <f t="shared" si="11"/>
        <v>1769</v>
      </c>
      <c r="D38" s="112">
        <f t="shared" si="11"/>
        <v>4557.48</v>
      </c>
      <c r="E38" s="112">
        <f t="shared" si="11"/>
        <v>415</v>
      </c>
      <c r="F38" s="112">
        <f t="shared" si="11"/>
        <v>3795.12</v>
      </c>
      <c r="G38" s="112">
        <f t="shared" si="11"/>
        <v>406.76</v>
      </c>
      <c r="H38" s="112">
        <f t="shared" si="11"/>
        <v>1052.88</v>
      </c>
      <c r="I38" s="112">
        <f t="shared" si="11"/>
        <v>98</v>
      </c>
      <c r="J38" s="112">
        <f t="shared" si="11"/>
        <v>11455</v>
      </c>
      <c r="K38" s="112">
        <f t="shared" si="11"/>
        <v>604</v>
      </c>
      <c r="L38" s="112">
        <f t="shared" si="11"/>
        <v>26576</v>
      </c>
      <c r="M38" s="112">
        <f t="shared" si="11"/>
        <v>2416</v>
      </c>
      <c r="N38" s="112">
        <f t="shared" si="11"/>
        <v>609513.1108028535</v>
      </c>
      <c r="O38" s="112">
        <f t="shared" si="11"/>
        <v>150744.0812815138</v>
      </c>
      <c r="P38" s="112">
        <f t="shared" si="11"/>
        <v>784280.0306066383</v>
      </c>
      <c r="Q38" s="118">
        <f>+Q10+Q13+Q14+Q15+Q22+Q28+Q29+Q33+Q34+Q37</f>
        <v>1544537.2226910056</v>
      </c>
      <c r="R38" s="118">
        <f>+R10+R13+R14+R15+R22+R28+R29+R33+R34+R37</f>
        <v>1544537.2067978363</v>
      </c>
      <c r="S38" s="116">
        <f>+S10+S13+S14+S15+S22+S28+S29+S33+S34+S37</f>
        <v>1505923.7766278905</v>
      </c>
    </row>
    <row r="39" spans="4:8" ht="12.75">
      <c r="D39" s="94"/>
      <c r="F39" s="94"/>
      <c r="G39" s="99"/>
      <c r="H39" s="94"/>
    </row>
    <row r="40" spans="4:8" ht="12.75">
      <c r="D40" s="94"/>
      <c r="F40" s="94"/>
      <c r="G40" s="99"/>
      <c r="H40" s="94"/>
    </row>
    <row r="41" spans="4:8" ht="12.75">
      <c r="D41" s="94"/>
      <c r="F41" s="94"/>
      <c r="G41" s="99"/>
      <c r="H41" s="94"/>
    </row>
  </sheetData>
  <mergeCells count="1">
    <mergeCell ref="A2:S3"/>
  </mergeCells>
  <printOptions/>
  <pageMargins left="0.46" right="0.75" top="0.69" bottom="0.984251968503937" header="0.54" footer="0.5118110236220472"/>
  <pageSetup horizontalDpi="120" verticalDpi="120" orientation="portrait" paperSize="9" r:id="rId1"/>
  <headerFooter alignWithMargins="0">
    <oddHeader>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8">
      <selection activeCell="B81" sqref="B81"/>
    </sheetView>
  </sheetViews>
  <sheetFormatPr defaultColWidth="9.00390625" defaultRowHeight="12.75"/>
  <cols>
    <col min="1" max="1" width="23.875" style="0" customWidth="1"/>
    <col min="2" max="2" width="10.875" style="0" customWidth="1"/>
  </cols>
  <sheetData>
    <row r="1" ht="12.75">
      <c r="A1" t="s">
        <v>48</v>
      </c>
    </row>
    <row r="3" ht="13.5" thickBot="1"/>
    <row r="4" spans="2:18" ht="13.5" thickBot="1">
      <c r="B4" t="s">
        <v>49</v>
      </c>
      <c r="C4" s="8" t="s">
        <v>9</v>
      </c>
      <c r="D4" s="9"/>
      <c r="E4" s="9"/>
      <c r="F4" s="10"/>
      <c r="G4" s="10"/>
      <c r="H4" s="11"/>
      <c r="I4" s="12" t="s">
        <v>10</v>
      </c>
      <c r="J4" s="13"/>
      <c r="K4" s="13"/>
      <c r="L4" s="13"/>
      <c r="M4" s="13"/>
      <c r="N4" s="14"/>
      <c r="O4" s="8" t="s">
        <v>11</v>
      </c>
      <c r="P4" s="10"/>
      <c r="Q4" s="11"/>
      <c r="R4" s="6"/>
    </row>
    <row r="5" spans="2:18" ht="13.5" thickBot="1">
      <c r="B5" t="s">
        <v>50</v>
      </c>
      <c r="C5" s="16"/>
      <c r="D5" s="10" t="s">
        <v>12</v>
      </c>
      <c r="E5" s="11"/>
      <c r="F5" s="16"/>
      <c r="G5" s="10" t="s">
        <v>13</v>
      </c>
      <c r="H5" s="11"/>
      <c r="I5" s="16"/>
      <c r="J5" s="10" t="s">
        <v>14</v>
      </c>
      <c r="K5" s="11"/>
      <c r="L5" s="16"/>
      <c r="M5" s="10" t="s">
        <v>13</v>
      </c>
      <c r="N5" s="11"/>
      <c r="O5" s="8" t="s">
        <v>15</v>
      </c>
      <c r="P5" s="10"/>
      <c r="Q5" s="11"/>
      <c r="R5" s="15"/>
    </row>
    <row r="6" spans="3:18" ht="12.7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7"/>
      <c r="R6" s="15"/>
    </row>
    <row r="7" spans="3:18" ht="12.75">
      <c r="C7" s="1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17" t="s">
        <v>8</v>
      </c>
      <c r="I7" s="17" t="s">
        <v>6</v>
      </c>
      <c r="J7" s="17" t="s">
        <v>7</v>
      </c>
      <c r="K7" s="17" t="s">
        <v>8</v>
      </c>
      <c r="L7" s="17" t="s">
        <v>6</v>
      </c>
      <c r="M7" s="17" t="s">
        <v>7</v>
      </c>
      <c r="N7" s="17" t="s">
        <v>8</v>
      </c>
      <c r="O7" s="17" t="s">
        <v>6</v>
      </c>
      <c r="P7" s="17" t="s">
        <v>7</v>
      </c>
      <c r="Q7" s="17" t="s">
        <v>8</v>
      </c>
      <c r="R7" s="6" t="s">
        <v>19</v>
      </c>
    </row>
    <row r="8" spans="1:18" ht="12.75">
      <c r="A8" t="s">
        <v>33</v>
      </c>
      <c r="C8" s="4">
        <v>7</v>
      </c>
      <c r="D8" s="4">
        <v>9</v>
      </c>
      <c r="E8" s="4">
        <v>0</v>
      </c>
      <c r="F8" s="4">
        <v>1</v>
      </c>
      <c r="G8" s="4">
        <v>7</v>
      </c>
      <c r="H8" s="4">
        <v>0</v>
      </c>
      <c r="I8" s="4">
        <v>2</v>
      </c>
      <c r="J8" s="4">
        <v>0</v>
      </c>
      <c r="K8" s="4">
        <v>0</v>
      </c>
      <c r="L8" s="4">
        <v>3</v>
      </c>
      <c r="M8" s="4">
        <v>5</v>
      </c>
      <c r="N8" s="4">
        <v>0</v>
      </c>
      <c r="O8" s="3">
        <f aca="true" t="shared" si="0" ref="O8:Q10">+C8+F8+I8+L8</f>
        <v>13</v>
      </c>
      <c r="P8" s="3">
        <f t="shared" si="0"/>
        <v>21</v>
      </c>
      <c r="Q8" s="3">
        <f t="shared" si="0"/>
        <v>0</v>
      </c>
      <c r="R8" s="2">
        <f aca="true" t="shared" si="1" ref="R8:R20">+O8+P8+Q8</f>
        <v>34</v>
      </c>
    </row>
    <row r="9" spans="1:18" ht="12.75">
      <c r="A9" t="s">
        <v>51</v>
      </c>
      <c r="B9">
        <v>0.7562</v>
      </c>
      <c r="C9" s="27">
        <f>$B$9*C8</f>
        <v>5.2934</v>
      </c>
      <c r="D9" s="27">
        <f aca="true" t="shared" si="2" ref="D9:N9">$B$9*D8</f>
        <v>6.8058</v>
      </c>
      <c r="E9" s="27">
        <f t="shared" si="2"/>
        <v>0</v>
      </c>
      <c r="F9" s="27">
        <f t="shared" si="2"/>
        <v>0.7562</v>
      </c>
      <c r="G9" s="27">
        <f t="shared" si="2"/>
        <v>5.2934</v>
      </c>
      <c r="H9" s="27">
        <f t="shared" si="2"/>
        <v>0</v>
      </c>
      <c r="I9" s="27">
        <f t="shared" si="2"/>
        <v>1.5124</v>
      </c>
      <c r="J9" s="27">
        <f t="shared" si="2"/>
        <v>0</v>
      </c>
      <c r="K9" s="27">
        <f>$B$9*K8</f>
        <v>0</v>
      </c>
      <c r="L9" s="27">
        <f t="shared" si="2"/>
        <v>2.2686</v>
      </c>
      <c r="M9" s="27">
        <f t="shared" si="2"/>
        <v>3.7809999999999997</v>
      </c>
      <c r="N9" s="27">
        <f t="shared" si="2"/>
        <v>0</v>
      </c>
      <c r="O9" s="3">
        <f t="shared" si="0"/>
        <v>9.8306</v>
      </c>
      <c r="P9" s="3">
        <f t="shared" si="0"/>
        <v>15.880199999999999</v>
      </c>
      <c r="Q9" s="3">
        <f t="shared" si="0"/>
        <v>0</v>
      </c>
      <c r="R9" s="2">
        <f t="shared" si="1"/>
        <v>25.7108</v>
      </c>
    </row>
    <row r="10" spans="1:18" ht="12.75">
      <c r="A10" t="s">
        <v>52</v>
      </c>
      <c r="B10">
        <v>0.2438</v>
      </c>
      <c r="C10" s="27">
        <f>$B$10*C8</f>
        <v>1.7066</v>
      </c>
      <c r="D10" s="27">
        <f aca="true" t="shared" si="3" ref="D10:N10">$B$10*D8</f>
        <v>2.1942</v>
      </c>
      <c r="E10" s="27">
        <f t="shared" si="3"/>
        <v>0</v>
      </c>
      <c r="F10" s="27">
        <f t="shared" si="3"/>
        <v>0.2438</v>
      </c>
      <c r="G10" s="27">
        <f t="shared" si="3"/>
        <v>1.7066</v>
      </c>
      <c r="H10" s="27">
        <f t="shared" si="3"/>
        <v>0</v>
      </c>
      <c r="I10" s="27">
        <f t="shared" si="3"/>
        <v>0.4876</v>
      </c>
      <c r="J10" s="27">
        <f t="shared" si="3"/>
        <v>0</v>
      </c>
      <c r="K10" s="27">
        <f>$B$10*K8</f>
        <v>0</v>
      </c>
      <c r="L10" s="27">
        <f t="shared" si="3"/>
        <v>0.7313999999999999</v>
      </c>
      <c r="M10" s="27">
        <f t="shared" si="3"/>
        <v>1.2189999999999999</v>
      </c>
      <c r="N10" s="27">
        <f t="shared" si="3"/>
        <v>0</v>
      </c>
      <c r="O10" s="3">
        <f t="shared" si="0"/>
        <v>3.1693999999999996</v>
      </c>
      <c r="P10" s="3">
        <f t="shared" si="0"/>
        <v>5.1198</v>
      </c>
      <c r="Q10" s="3">
        <f t="shared" si="0"/>
        <v>0</v>
      </c>
      <c r="R10" s="2">
        <f t="shared" si="1"/>
        <v>8.2892</v>
      </c>
    </row>
    <row r="11" spans="2:18" ht="12.75">
      <c r="B11" s="25">
        <f>+B9+B10</f>
        <v>1</v>
      </c>
      <c r="C11" s="25">
        <f aca="true" t="shared" si="4" ref="C11:N11">+C9+C10</f>
        <v>7</v>
      </c>
      <c r="D11" s="25">
        <f t="shared" si="4"/>
        <v>9</v>
      </c>
      <c r="E11" s="25">
        <f t="shared" si="4"/>
        <v>0</v>
      </c>
      <c r="F11" s="25">
        <f t="shared" si="4"/>
        <v>1</v>
      </c>
      <c r="G11" s="25">
        <f t="shared" si="4"/>
        <v>7</v>
      </c>
      <c r="H11" s="25">
        <f t="shared" si="4"/>
        <v>0</v>
      </c>
      <c r="I11" s="25">
        <f t="shared" si="4"/>
        <v>2</v>
      </c>
      <c r="J11" s="25">
        <f>+J9+J10</f>
        <v>0</v>
      </c>
      <c r="K11" s="25">
        <f t="shared" si="4"/>
        <v>0</v>
      </c>
      <c r="L11" s="25">
        <f t="shared" si="4"/>
        <v>3</v>
      </c>
      <c r="M11" s="25">
        <f t="shared" si="4"/>
        <v>5</v>
      </c>
      <c r="N11" s="25">
        <f t="shared" si="4"/>
        <v>0</v>
      </c>
      <c r="O11" s="3">
        <f>+O9+O10</f>
        <v>13</v>
      </c>
      <c r="P11" s="3">
        <f>+P9+P10</f>
        <v>21</v>
      </c>
      <c r="Q11" s="3">
        <f>+Q9+Q10</f>
        <v>0</v>
      </c>
      <c r="R11" s="2">
        <f t="shared" si="1"/>
        <v>34</v>
      </c>
    </row>
    <row r="12" spans="2:18" ht="13.5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"/>
      <c r="P12" s="3"/>
      <c r="Q12" s="3"/>
      <c r="R12" s="2"/>
    </row>
    <row r="13" spans="2:18" ht="13.5" thickBot="1">
      <c r="B13" t="s">
        <v>49</v>
      </c>
      <c r="C13" s="8" t="s">
        <v>9</v>
      </c>
      <c r="D13" s="9"/>
      <c r="E13" s="9"/>
      <c r="F13" s="10"/>
      <c r="G13" s="10"/>
      <c r="H13" s="11"/>
      <c r="I13" s="12" t="s">
        <v>10</v>
      </c>
      <c r="J13" s="13"/>
      <c r="K13" s="13"/>
      <c r="L13" s="13"/>
      <c r="M13" s="13"/>
      <c r="N13" s="14"/>
      <c r="O13" s="8" t="s">
        <v>11</v>
      </c>
      <c r="P13" s="10"/>
      <c r="Q13" s="11"/>
      <c r="R13" s="6"/>
    </row>
    <row r="14" spans="2:18" ht="13.5" thickBot="1">
      <c r="B14" t="s">
        <v>50</v>
      </c>
      <c r="C14" s="16"/>
      <c r="D14" s="10" t="s">
        <v>12</v>
      </c>
      <c r="E14" s="11"/>
      <c r="F14" s="16"/>
      <c r="G14" s="10" t="s">
        <v>13</v>
      </c>
      <c r="H14" s="11"/>
      <c r="I14" s="16"/>
      <c r="J14" s="10" t="s">
        <v>14</v>
      </c>
      <c r="K14" s="11"/>
      <c r="L14" s="16"/>
      <c r="M14" s="10" t="s">
        <v>13</v>
      </c>
      <c r="N14" s="11"/>
      <c r="O14" s="8" t="s">
        <v>15</v>
      </c>
      <c r="P14" s="10"/>
      <c r="Q14" s="11"/>
      <c r="R14" s="15"/>
    </row>
    <row r="15" spans="3:18" ht="12.7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/>
      <c r="Q15" s="17"/>
      <c r="R15" s="15"/>
    </row>
    <row r="16" spans="3:18" ht="12.75">
      <c r="C16" s="17" t="s">
        <v>6</v>
      </c>
      <c r="D16" s="17" t="s">
        <v>7</v>
      </c>
      <c r="E16" s="17" t="s">
        <v>8</v>
      </c>
      <c r="F16" s="17" t="s">
        <v>6</v>
      </c>
      <c r="G16" s="17" t="s">
        <v>7</v>
      </c>
      <c r="H16" s="17" t="s">
        <v>8</v>
      </c>
      <c r="I16" s="17" t="s">
        <v>6</v>
      </c>
      <c r="J16" s="17" t="s">
        <v>7</v>
      </c>
      <c r="K16" s="17" t="s">
        <v>8</v>
      </c>
      <c r="L16" s="17" t="s">
        <v>6</v>
      </c>
      <c r="M16" s="17" t="s">
        <v>7</v>
      </c>
      <c r="N16" s="17" t="s">
        <v>8</v>
      </c>
      <c r="O16" s="17" t="s">
        <v>6</v>
      </c>
      <c r="P16" s="17" t="s">
        <v>7</v>
      </c>
      <c r="Q16" s="17" t="s">
        <v>8</v>
      </c>
      <c r="R16" s="6" t="s">
        <v>19</v>
      </c>
    </row>
    <row r="17" spans="1:18" ht="12.75">
      <c r="A17" t="s">
        <v>33</v>
      </c>
      <c r="C17" s="4">
        <v>7</v>
      </c>
      <c r="D17" s="4">
        <v>9</v>
      </c>
      <c r="E17" s="4">
        <v>0</v>
      </c>
      <c r="F17" s="4">
        <v>1</v>
      </c>
      <c r="G17" s="4">
        <v>7</v>
      </c>
      <c r="H17" s="4">
        <v>0</v>
      </c>
      <c r="I17" s="4">
        <v>2</v>
      </c>
      <c r="J17" s="4">
        <v>0</v>
      </c>
      <c r="K17" s="4">
        <v>0</v>
      </c>
      <c r="L17" s="4">
        <v>3</v>
      </c>
      <c r="M17" s="4">
        <v>5</v>
      </c>
      <c r="N17" s="4">
        <v>0</v>
      </c>
      <c r="O17" s="3">
        <f>+C17+F17+I17+L17</f>
        <v>13</v>
      </c>
      <c r="P17" s="3">
        <f>+D17+G17+J17+M17</f>
        <v>21</v>
      </c>
      <c r="Q17" s="3">
        <f>+E17+H17+K17+N17</f>
        <v>0</v>
      </c>
      <c r="R17" s="2">
        <f t="shared" si="1"/>
        <v>34</v>
      </c>
    </row>
    <row r="18" spans="1:18" ht="12.75">
      <c r="A18" t="s">
        <v>51</v>
      </c>
      <c r="B18">
        <v>0.7562</v>
      </c>
      <c r="C18" s="28">
        <v>5</v>
      </c>
      <c r="D18" s="28">
        <f aca="true" t="shared" si="5" ref="D18:N18">$B$9*D17</f>
        <v>6.8058</v>
      </c>
      <c r="E18" s="28">
        <f t="shared" si="5"/>
        <v>0</v>
      </c>
      <c r="F18" s="28">
        <v>1</v>
      </c>
      <c r="G18" s="28">
        <v>5</v>
      </c>
      <c r="H18" s="28">
        <f t="shared" si="5"/>
        <v>0</v>
      </c>
      <c r="I18" s="28">
        <v>2</v>
      </c>
      <c r="J18" s="28">
        <f t="shared" si="5"/>
        <v>0</v>
      </c>
      <c r="K18" s="28">
        <f>$B$9*K17</f>
        <v>0</v>
      </c>
      <c r="L18" s="28">
        <v>2</v>
      </c>
      <c r="M18" s="28">
        <v>4</v>
      </c>
      <c r="N18" s="28">
        <f t="shared" si="5"/>
        <v>0</v>
      </c>
      <c r="O18" s="3">
        <f aca="true" t="shared" si="6" ref="O18:Q19">+C18+F18+I18+L18</f>
        <v>10</v>
      </c>
      <c r="P18" s="3">
        <f t="shared" si="6"/>
        <v>15.8058</v>
      </c>
      <c r="Q18" s="3">
        <f t="shared" si="6"/>
        <v>0</v>
      </c>
      <c r="R18" s="2">
        <f t="shared" si="1"/>
        <v>25.805799999999998</v>
      </c>
    </row>
    <row r="19" spans="1:18" ht="12.75">
      <c r="A19" t="s">
        <v>52</v>
      </c>
      <c r="B19">
        <v>0.2438</v>
      </c>
      <c r="C19" s="28">
        <v>2</v>
      </c>
      <c r="D19" s="28">
        <f aca="true" t="shared" si="7" ref="D19:N19">$B$10*D17</f>
        <v>2.1942</v>
      </c>
      <c r="E19" s="28">
        <f t="shared" si="7"/>
        <v>0</v>
      </c>
      <c r="F19" s="28">
        <v>0</v>
      </c>
      <c r="G19" s="28">
        <v>2</v>
      </c>
      <c r="H19" s="28">
        <f t="shared" si="7"/>
        <v>0</v>
      </c>
      <c r="I19" s="28">
        <v>0</v>
      </c>
      <c r="J19" s="28">
        <f t="shared" si="7"/>
        <v>0</v>
      </c>
      <c r="K19" s="28">
        <f>$B$10*K17</f>
        <v>0</v>
      </c>
      <c r="L19" s="28">
        <v>1</v>
      </c>
      <c r="M19" s="28">
        <v>1</v>
      </c>
      <c r="N19" s="28">
        <f t="shared" si="7"/>
        <v>0</v>
      </c>
      <c r="O19" s="3">
        <f t="shared" si="6"/>
        <v>3</v>
      </c>
      <c r="P19" s="3">
        <f t="shared" si="6"/>
        <v>5.1942</v>
      </c>
      <c r="Q19" s="3">
        <f t="shared" si="6"/>
        <v>0</v>
      </c>
      <c r="R19" s="2">
        <f t="shared" si="1"/>
        <v>8.1942</v>
      </c>
    </row>
    <row r="20" spans="2:18" s="26" customFormat="1" ht="12.75">
      <c r="B20" s="29">
        <f>+B18+B19</f>
        <v>1</v>
      </c>
      <c r="C20" s="30">
        <f aca="true" t="shared" si="8" ref="C20:N20">+C18+C19</f>
        <v>7</v>
      </c>
      <c r="D20" s="30">
        <f t="shared" si="8"/>
        <v>9</v>
      </c>
      <c r="E20" s="30">
        <f t="shared" si="8"/>
        <v>0</v>
      </c>
      <c r="F20" s="30">
        <f t="shared" si="8"/>
        <v>1</v>
      </c>
      <c r="G20" s="30">
        <f t="shared" si="8"/>
        <v>7</v>
      </c>
      <c r="H20" s="30">
        <f t="shared" si="8"/>
        <v>0</v>
      </c>
      <c r="I20" s="30">
        <f t="shared" si="8"/>
        <v>2</v>
      </c>
      <c r="J20" s="30">
        <f>+J18+J19</f>
        <v>0</v>
      </c>
      <c r="K20" s="30">
        <f t="shared" si="8"/>
        <v>0</v>
      </c>
      <c r="L20" s="30">
        <f t="shared" si="8"/>
        <v>3</v>
      </c>
      <c r="M20" s="30">
        <f t="shared" si="8"/>
        <v>5</v>
      </c>
      <c r="N20" s="30">
        <f t="shared" si="8"/>
        <v>0</v>
      </c>
      <c r="O20" s="3">
        <f>+O18+O19</f>
        <v>13</v>
      </c>
      <c r="P20" s="3">
        <f>+P18+P19</f>
        <v>21</v>
      </c>
      <c r="Q20" s="3">
        <f>+Q18+Q19</f>
        <v>0</v>
      </c>
      <c r="R20" s="2">
        <f t="shared" si="1"/>
        <v>34</v>
      </c>
    </row>
    <row r="21" spans="3:14" ht="13.5" thickBo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8" ht="13.5" thickBot="1">
      <c r="B22" t="s">
        <v>49</v>
      </c>
      <c r="C22" s="8" t="s">
        <v>9</v>
      </c>
      <c r="D22" s="9"/>
      <c r="E22" s="9"/>
      <c r="F22" s="10"/>
      <c r="G22" s="10"/>
      <c r="H22" s="11"/>
      <c r="I22" s="12" t="s">
        <v>10</v>
      </c>
      <c r="J22" s="13"/>
      <c r="K22" s="13"/>
      <c r="L22" s="13"/>
      <c r="M22" s="13"/>
      <c r="N22" s="14"/>
      <c r="O22" s="8" t="s">
        <v>11</v>
      </c>
      <c r="P22" s="10"/>
      <c r="Q22" s="11"/>
      <c r="R22" s="6"/>
    </row>
    <row r="23" spans="2:18" ht="13.5" thickBot="1">
      <c r="B23" t="s">
        <v>50</v>
      </c>
      <c r="C23" s="16"/>
      <c r="D23" s="10" t="s">
        <v>12</v>
      </c>
      <c r="E23" s="11"/>
      <c r="F23" s="16"/>
      <c r="G23" s="10" t="s">
        <v>13</v>
      </c>
      <c r="H23" s="11"/>
      <c r="I23" s="16"/>
      <c r="J23" s="10" t="s">
        <v>14</v>
      </c>
      <c r="K23" s="11"/>
      <c r="L23" s="16"/>
      <c r="M23" s="10" t="s">
        <v>13</v>
      </c>
      <c r="N23" s="11"/>
      <c r="O23" s="8" t="s">
        <v>15</v>
      </c>
      <c r="P23" s="10"/>
      <c r="Q23" s="11"/>
      <c r="R23" s="15"/>
    </row>
    <row r="24" spans="3:18" ht="12.7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5"/>
    </row>
    <row r="25" spans="3:18" ht="12.75">
      <c r="C25" s="17" t="s">
        <v>6</v>
      </c>
      <c r="D25" s="17" t="s">
        <v>7</v>
      </c>
      <c r="E25" s="17" t="s">
        <v>8</v>
      </c>
      <c r="F25" s="17" t="s">
        <v>6</v>
      </c>
      <c r="G25" s="17" t="s">
        <v>7</v>
      </c>
      <c r="H25" s="17" t="s">
        <v>8</v>
      </c>
      <c r="I25" s="17" t="s">
        <v>6</v>
      </c>
      <c r="J25" s="17" t="s">
        <v>7</v>
      </c>
      <c r="K25" s="17" t="s">
        <v>8</v>
      </c>
      <c r="L25" s="17" t="s">
        <v>6</v>
      </c>
      <c r="M25" s="17" t="s">
        <v>7</v>
      </c>
      <c r="N25" s="17" t="s">
        <v>8</v>
      </c>
      <c r="O25" s="17" t="s">
        <v>6</v>
      </c>
      <c r="P25" s="17" t="s">
        <v>7</v>
      </c>
      <c r="Q25" s="17" t="s">
        <v>8</v>
      </c>
      <c r="R25" s="6" t="s">
        <v>19</v>
      </c>
    </row>
    <row r="26" spans="1:18" ht="12.75">
      <c r="A26" t="s">
        <v>22</v>
      </c>
      <c r="C26" s="4">
        <v>5</v>
      </c>
      <c r="D26" s="4">
        <v>11</v>
      </c>
      <c r="E26" s="4">
        <v>0</v>
      </c>
      <c r="F26" s="4">
        <v>0</v>
      </c>
      <c r="G26" s="4">
        <v>8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8</v>
      </c>
      <c r="N26" s="4">
        <v>0</v>
      </c>
      <c r="O26" s="3">
        <f>+C26+F26+I26+L26</f>
        <v>7</v>
      </c>
      <c r="P26" s="3">
        <f>+D26+G26+J26+M26</f>
        <v>27</v>
      </c>
      <c r="Q26" s="3">
        <f>+E26+H26+K26+N26</f>
        <v>0</v>
      </c>
      <c r="R26" s="2">
        <f>+O26+P26+Q26</f>
        <v>34</v>
      </c>
    </row>
    <row r="27" spans="1:18" ht="12.75">
      <c r="A27" t="s">
        <v>53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">
        <f aca="true" t="shared" si="9" ref="O27:Q28">+C27+F27+I27+L27</f>
        <v>0</v>
      </c>
      <c r="P27" s="3">
        <f t="shared" si="9"/>
        <v>0</v>
      </c>
      <c r="Q27" s="3">
        <f t="shared" si="9"/>
        <v>0</v>
      </c>
      <c r="R27" s="2">
        <f>+O27+P27+Q27</f>
        <v>0</v>
      </c>
    </row>
    <row r="28" spans="1:18" ht="12.75">
      <c r="A28" t="s">
        <v>54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">
        <f t="shared" si="9"/>
        <v>0</v>
      </c>
      <c r="P28" s="3">
        <f t="shared" si="9"/>
        <v>0</v>
      </c>
      <c r="Q28" s="3">
        <f t="shared" si="9"/>
        <v>0</v>
      </c>
      <c r="R28" s="2">
        <f>+O28+P28+Q28</f>
        <v>0</v>
      </c>
    </row>
    <row r="29" spans="2:18" s="26" customFormat="1" ht="12.75">
      <c r="B29" s="29">
        <f>+B27+B28</f>
        <v>0</v>
      </c>
      <c r="C29" s="30">
        <f aca="true" t="shared" si="10" ref="C29:N29">+C27+C28</f>
        <v>0</v>
      </c>
      <c r="D29" s="30">
        <f t="shared" si="10"/>
        <v>0</v>
      </c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>+J27+J28</f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">
        <f>+O27+O28</f>
        <v>0</v>
      </c>
      <c r="P29" s="3">
        <f>+P27+P28</f>
        <v>0</v>
      </c>
      <c r="Q29" s="3">
        <f>+Q27+Q28</f>
        <v>0</v>
      </c>
      <c r="R29" s="2">
        <f>+O29+P29+Q29</f>
        <v>0</v>
      </c>
    </row>
  </sheetData>
  <printOptions gridLines="1"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6">
      <selection activeCell="A24" sqref="A24"/>
    </sheetView>
  </sheetViews>
  <sheetFormatPr defaultColWidth="9.00390625" defaultRowHeight="12.75"/>
  <cols>
    <col min="1" max="1" width="27.00390625" style="31" customWidth="1"/>
    <col min="2" max="2" width="8.375" style="31" customWidth="1"/>
    <col min="3" max="3" width="7.875" style="31" customWidth="1"/>
    <col min="4" max="4" width="7.375" style="31" customWidth="1"/>
    <col min="5" max="5" width="9.375" style="31" customWidth="1"/>
    <col min="6" max="6" width="7.875" style="35" customWidth="1"/>
    <col min="7" max="16384" width="27.00390625" style="31" customWidth="1"/>
  </cols>
  <sheetData>
    <row r="1" ht="12.75">
      <c r="A1" s="31" t="s">
        <v>55</v>
      </c>
    </row>
    <row r="2" spans="2:6" s="32" customFormat="1" ht="29.25" customHeight="1">
      <c r="B2" s="33" t="s">
        <v>56</v>
      </c>
      <c r="C2" s="33" t="s">
        <v>57</v>
      </c>
      <c r="D2" s="33" t="s">
        <v>58</v>
      </c>
      <c r="F2" s="36"/>
    </row>
    <row r="3" spans="1:4" ht="12.75">
      <c r="A3" s="31" t="s">
        <v>59</v>
      </c>
      <c r="B3" s="31">
        <v>1</v>
      </c>
      <c r="C3" s="31">
        <v>4.7</v>
      </c>
      <c r="D3" s="31">
        <f>+B3*C3</f>
        <v>4.7</v>
      </c>
    </row>
    <row r="4" spans="1:4" ht="12.75">
      <c r="A4" s="31" t="s">
        <v>60</v>
      </c>
      <c r="B4" s="31">
        <v>1</v>
      </c>
      <c r="C4" s="31">
        <v>2.64</v>
      </c>
      <c r="D4" s="31">
        <f>+B4*C4</f>
        <v>2.64</v>
      </c>
    </row>
    <row r="5" spans="1:4" ht="12.75">
      <c r="A5" s="31" t="s">
        <v>61</v>
      </c>
      <c r="B5" s="31">
        <v>0.36</v>
      </c>
      <c r="C5" s="31">
        <v>2.37</v>
      </c>
      <c r="D5" s="34">
        <f>+B5*C5</f>
        <v>0.8532</v>
      </c>
    </row>
    <row r="6" spans="2:4" ht="12.75">
      <c r="B6" s="31">
        <f>SUM(B3:B5)</f>
        <v>2.36</v>
      </c>
      <c r="C6" s="34">
        <f>+D6/B6</f>
        <v>3.471694915254237</v>
      </c>
      <c r="D6" s="34">
        <f>SUM(D3:D5)</f>
        <v>8.1932</v>
      </c>
    </row>
    <row r="8" spans="1:6" ht="38.25">
      <c r="A8" s="32" t="s">
        <v>62</v>
      </c>
      <c r="B8" s="33" t="s">
        <v>63</v>
      </c>
      <c r="C8" s="33" t="s">
        <v>64</v>
      </c>
      <c r="D8" s="33" t="s">
        <v>65</v>
      </c>
      <c r="E8" s="33" t="s">
        <v>66</v>
      </c>
      <c r="F8" s="37" t="s">
        <v>58</v>
      </c>
    </row>
    <row r="9" spans="1:6" ht="12.75">
      <c r="A9" s="31" t="s">
        <v>67</v>
      </c>
      <c r="B9" s="31">
        <v>567</v>
      </c>
      <c r="C9" s="31">
        <v>4.7</v>
      </c>
      <c r="D9" s="31">
        <v>2.2</v>
      </c>
      <c r="E9" s="31">
        <v>4.81</v>
      </c>
      <c r="F9" s="35">
        <f>+B9*E9</f>
        <v>2727.27</v>
      </c>
    </row>
    <row r="10" spans="1:6" ht="12.75">
      <c r="A10" s="31" t="s">
        <v>68</v>
      </c>
      <c r="B10" s="31">
        <v>399</v>
      </c>
      <c r="C10" s="31">
        <v>2.75</v>
      </c>
      <c r="D10" s="31">
        <v>0.5</v>
      </c>
      <c r="E10" s="31">
        <v>2.76</v>
      </c>
      <c r="F10" s="35">
        <f>+B10*E10</f>
        <v>1101.24</v>
      </c>
    </row>
    <row r="11" spans="1:6" ht="12.75">
      <c r="A11" s="31" t="s">
        <v>60</v>
      </c>
      <c r="B11" s="31">
        <v>87</v>
      </c>
      <c r="C11" s="31">
        <v>3.6</v>
      </c>
      <c r="D11" s="31">
        <v>0.3</v>
      </c>
      <c r="E11" s="31">
        <v>3.61</v>
      </c>
      <c r="F11" s="35">
        <f>+B11*E11</f>
        <v>314.07</v>
      </c>
    </row>
    <row r="12" spans="1:6" ht="12.75">
      <c r="A12" s="31" t="s">
        <v>69</v>
      </c>
      <c r="B12" s="31">
        <v>87</v>
      </c>
      <c r="C12" s="31">
        <v>1.5</v>
      </c>
      <c r="D12" s="31">
        <v>1</v>
      </c>
      <c r="E12" s="31">
        <v>1.52</v>
      </c>
      <c r="F12" s="35">
        <f>+B12*E12</f>
        <v>132.24</v>
      </c>
    </row>
    <row r="13" spans="1:6" ht="12.75">
      <c r="A13" s="31" t="s">
        <v>70</v>
      </c>
      <c r="B13" s="31">
        <f>SUM(B9:B12)</f>
        <v>1140</v>
      </c>
      <c r="C13" s="31">
        <v>3.69</v>
      </c>
      <c r="E13" s="34">
        <f>+F13/B13</f>
        <v>3.7498421052631574</v>
      </c>
      <c r="F13" s="35">
        <f>SUM(F9:F12)</f>
        <v>4274.82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20">
      <selection activeCell="B33" sqref="B33"/>
    </sheetView>
  </sheetViews>
  <sheetFormatPr defaultColWidth="9.00390625" defaultRowHeight="12.75"/>
  <cols>
    <col min="1" max="1" width="2.875" style="31" customWidth="1"/>
    <col min="2" max="2" width="24.75390625" style="31" customWidth="1"/>
    <col min="3" max="14" width="5.25390625" style="5" customWidth="1"/>
    <col min="15" max="16" width="7.00390625" style="5" customWidth="1"/>
    <col min="17" max="17" width="7.125" style="5" customWidth="1"/>
    <col min="18" max="18" width="11.125" style="5" customWidth="1"/>
    <col min="19" max="16384" width="9.125" style="31" customWidth="1"/>
  </cols>
  <sheetData>
    <row r="1" ht="12.75">
      <c r="B1" s="31" t="s">
        <v>71</v>
      </c>
    </row>
    <row r="2" spans="3:18" ht="13.5" thickBo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3.5" thickBot="1">
      <c r="A3" s="80" t="s">
        <v>72</v>
      </c>
      <c r="C3" s="8" t="s">
        <v>9</v>
      </c>
      <c r="D3" s="9"/>
      <c r="E3" s="9"/>
      <c r="F3" s="10"/>
      <c r="G3" s="10"/>
      <c r="H3" s="11"/>
      <c r="I3" s="12" t="s">
        <v>10</v>
      </c>
      <c r="J3" s="13"/>
      <c r="K3" s="13"/>
      <c r="L3" s="13"/>
      <c r="M3" s="13"/>
      <c r="N3" s="14"/>
      <c r="O3" s="8" t="s">
        <v>11</v>
      </c>
      <c r="P3" s="10"/>
      <c r="Q3" s="11"/>
      <c r="R3" s="6"/>
    </row>
    <row r="4" spans="1:18" ht="13.5" thickBot="1">
      <c r="A4" s="80" t="s">
        <v>73</v>
      </c>
      <c r="C4" s="16"/>
      <c r="D4" s="10" t="s">
        <v>12</v>
      </c>
      <c r="E4" s="11"/>
      <c r="F4" s="16"/>
      <c r="G4" s="10" t="s">
        <v>13</v>
      </c>
      <c r="H4" s="11"/>
      <c r="I4" s="16"/>
      <c r="J4" s="10" t="s">
        <v>14</v>
      </c>
      <c r="K4" s="11"/>
      <c r="L4" s="16"/>
      <c r="M4" s="10" t="s">
        <v>13</v>
      </c>
      <c r="N4" s="11"/>
      <c r="O4" s="8" t="s">
        <v>15</v>
      </c>
      <c r="P4" s="10"/>
      <c r="Q4" s="11"/>
      <c r="R4" s="15"/>
    </row>
    <row r="5" spans="3:18" ht="12.75">
      <c r="C5" s="3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7"/>
      <c r="Q5" s="39"/>
      <c r="R5" s="15"/>
    </row>
    <row r="6" spans="1:18" ht="13.5" thickBot="1">
      <c r="A6" s="31">
        <v>1</v>
      </c>
      <c r="B6" s="67" t="s">
        <v>74</v>
      </c>
      <c r="C6" s="68" t="s">
        <v>6</v>
      </c>
      <c r="D6" s="69" t="s">
        <v>7</v>
      </c>
      <c r="E6" s="69" t="s">
        <v>8</v>
      </c>
      <c r="F6" s="69" t="s">
        <v>6</v>
      </c>
      <c r="G6" s="69" t="s">
        <v>7</v>
      </c>
      <c r="H6" s="69" t="s">
        <v>8</v>
      </c>
      <c r="I6" s="69" t="s">
        <v>6</v>
      </c>
      <c r="J6" s="69" t="s">
        <v>7</v>
      </c>
      <c r="K6" s="69" t="s">
        <v>8</v>
      </c>
      <c r="L6" s="69" t="s">
        <v>6</v>
      </c>
      <c r="M6" s="69" t="s">
        <v>7</v>
      </c>
      <c r="N6" s="69" t="s">
        <v>8</v>
      </c>
      <c r="O6" s="69" t="s">
        <v>6</v>
      </c>
      <c r="P6" s="69" t="s">
        <v>7</v>
      </c>
      <c r="Q6" s="70" t="s">
        <v>8</v>
      </c>
      <c r="R6" s="71" t="s">
        <v>19</v>
      </c>
    </row>
    <row r="7" spans="2:18" s="40" customFormat="1" ht="12.75">
      <c r="B7" s="72"/>
      <c r="C7" s="73">
        <v>5</v>
      </c>
      <c r="D7" s="73">
        <v>11</v>
      </c>
      <c r="E7" s="73">
        <v>0</v>
      </c>
      <c r="F7" s="73">
        <v>0</v>
      </c>
      <c r="G7" s="73">
        <v>8</v>
      </c>
      <c r="H7" s="73">
        <v>0</v>
      </c>
      <c r="I7" s="73">
        <v>2</v>
      </c>
      <c r="J7" s="73">
        <v>0</v>
      </c>
      <c r="K7" s="73">
        <v>0</v>
      </c>
      <c r="L7" s="73">
        <v>0</v>
      </c>
      <c r="M7" s="73">
        <v>8</v>
      </c>
      <c r="N7" s="73">
        <v>0</v>
      </c>
      <c r="O7" s="74">
        <f aca="true" t="shared" si="0" ref="O7:Q11">+C7+F7+I7+L7</f>
        <v>7</v>
      </c>
      <c r="P7" s="74">
        <f t="shared" si="0"/>
        <v>27</v>
      </c>
      <c r="Q7" s="74">
        <f t="shared" si="0"/>
        <v>0</v>
      </c>
      <c r="R7" s="74">
        <f>+O7+P7+Q7</f>
        <v>34</v>
      </c>
    </row>
    <row r="8" spans="1:18" ht="12.75" hidden="1">
      <c r="A8" s="31">
        <v>2</v>
      </c>
      <c r="B8" s="31" t="s">
        <v>75</v>
      </c>
      <c r="C8" s="41" t="s">
        <v>76</v>
      </c>
      <c r="D8" s="4"/>
      <c r="E8" s="4"/>
      <c r="F8" s="4"/>
      <c r="G8" s="4"/>
      <c r="H8" s="4"/>
      <c r="I8" s="42" t="s">
        <v>77</v>
      </c>
      <c r="J8" s="4"/>
      <c r="K8" s="4"/>
      <c r="L8" s="4"/>
      <c r="M8" s="4"/>
      <c r="N8" s="4"/>
      <c r="O8" s="3"/>
      <c r="P8" s="3"/>
      <c r="Q8" s="3"/>
      <c r="R8" s="2"/>
    </row>
    <row r="9" spans="2:18" ht="12.75" hidden="1">
      <c r="B9" s="31" t="s">
        <v>78</v>
      </c>
      <c r="C9" s="3">
        <f>3+1</f>
        <v>4</v>
      </c>
      <c r="D9" s="3"/>
      <c r="E9" s="3"/>
      <c r="F9" s="3"/>
      <c r="G9" s="3"/>
      <c r="H9" s="3"/>
      <c r="I9" s="3">
        <v>2</v>
      </c>
      <c r="J9" s="3"/>
      <c r="K9" s="3"/>
      <c r="L9" s="3"/>
      <c r="M9" s="3"/>
      <c r="N9" s="3"/>
      <c r="O9" s="3">
        <f t="shared" si="0"/>
        <v>6</v>
      </c>
      <c r="P9" s="3">
        <f t="shared" si="0"/>
        <v>0</v>
      </c>
      <c r="Q9" s="3">
        <f t="shared" si="0"/>
        <v>0</v>
      </c>
      <c r="R9" s="2">
        <f>+O9+P9+Q9</f>
        <v>6</v>
      </c>
    </row>
    <row r="10" spans="2:18" ht="12.75" hidden="1">
      <c r="B10" s="31" t="s">
        <v>79</v>
      </c>
      <c r="C10" s="3">
        <f>3+1</f>
        <v>4</v>
      </c>
      <c r="D10" s="3"/>
      <c r="E10" s="3"/>
      <c r="F10" s="3"/>
      <c r="G10" s="3"/>
      <c r="H10" s="3"/>
      <c r="I10" s="3">
        <v>2</v>
      </c>
      <c r="J10" s="4"/>
      <c r="K10" s="4"/>
      <c r="L10" s="4"/>
      <c r="M10" s="4"/>
      <c r="N10" s="4"/>
      <c r="O10" s="3">
        <f t="shared" si="0"/>
        <v>6</v>
      </c>
      <c r="P10" s="3">
        <f t="shared" si="0"/>
        <v>0</v>
      </c>
      <c r="Q10" s="3">
        <f t="shared" si="0"/>
        <v>0</v>
      </c>
      <c r="R10" s="2">
        <f>+O10+P10+Q10</f>
        <v>6</v>
      </c>
    </row>
    <row r="11" spans="2:18" ht="12.75" hidden="1">
      <c r="B11" s="31" t="s">
        <v>80</v>
      </c>
      <c r="C11" s="3">
        <f>3+1</f>
        <v>4</v>
      </c>
      <c r="D11" s="3"/>
      <c r="E11" s="3"/>
      <c r="F11" s="3"/>
      <c r="G11" s="3"/>
      <c r="H11" s="3"/>
      <c r="I11" s="3">
        <v>2</v>
      </c>
      <c r="J11" s="4"/>
      <c r="K11" s="4"/>
      <c r="L11" s="4"/>
      <c r="M11" s="4"/>
      <c r="N11" s="4"/>
      <c r="O11" s="3">
        <f t="shared" si="0"/>
        <v>6</v>
      </c>
      <c r="P11" s="3">
        <f t="shared" si="0"/>
        <v>0</v>
      </c>
      <c r="Q11" s="3">
        <f t="shared" si="0"/>
        <v>0</v>
      </c>
      <c r="R11" s="2">
        <f>+O11+P11+Q11</f>
        <v>6</v>
      </c>
    </row>
    <row r="12" spans="2:18" ht="12.75" hidden="1">
      <c r="B12" s="31" t="s">
        <v>81</v>
      </c>
      <c r="C12" s="2">
        <f>SUM(C9:C11)</f>
        <v>12</v>
      </c>
      <c r="D12" s="2">
        <f aca="true" t="shared" si="1" ref="D12:R12">SUM(D9:D11)</f>
        <v>0</v>
      </c>
      <c r="E12" s="2">
        <f t="shared" si="1"/>
        <v>0</v>
      </c>
      <c r="F12" s="2">
        <f t="shared" si="1"/>
        <v>0</v>
      </c>
      <c r="G12" s="2">
        <f t="shared" si="1"/>
        <v>0</v>
      </c>
      <c r="H12" s="2">
        <f t="shared" si="1"/>
        <v>0</v>
      </c>
      <c r="I12" s="2">
        <f t="shared" si="1"/>
        <v>6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18</v>
      </c>
      <c r="P12" s="2">
        <f t="shared" si="1"/>
        <v>0</v>
      </c>
      <c r="Q12" s="2">
        <f t="shared" si="1"/>
        <v>0</v>
      </c>
      <c r="R12" s="2">
        <f t="shared" si="1"/>
        <v>18</v>
      </c>
    </row>
    <row r="13" spans="3:18" ht="13.5" thickBo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1">
        <v>3</v>
      </c>
      <c r="B14" s="53" t="s">
        <v>82</v>
      </c>
      <c r="C14" s="56"/>
      <c r="D14" s="55"/>
      <c r="E14" s="55"/>
      <c r="F14" s="55"/>
      <c r="G14" s="55"/>
      <c r="H14" s="55"/>
      <c r="I14" s="56"/>
      <c r="J14" s="55"/>
      <c r="K14" s="55"/>
      <c r="L14" s="55"/>
      <c r="M14" s="55"/>
      <c r="N14" s="55"/>
      <c r="O14" s="55"/>
      <c r="P14" s="55"/>
      <c r="Q14" s="55"/>
      <c r="R14" s="75"/>
    </row>
    <row r="15" spans="2:18" ht="12.75">
      <c r="B15" s="59" t="s">
        <v>78</v>
      </c>
      <c r="C15" s="60">
        <v>3</v>
      </c>
      <c r="D15" s="60"/>
      <c r="E15" s="60"/>
      <c r="F15" s="60"/>
      <c r="G15" s="60"/>
      <c r="H15" s="60"/>
      <c r="I15" s="60">
        <v>1</v>
      </c>
      <c r="J15" s="60"/>
      <c r="K15" s="60"/>
      <c r="L15" s="60"/>
      <c r="M15" s="60"/>
      <c r="N15" s="60"/>
      <c r="O15" s="60">
        <f aca="true" t="shared" si="2" ref="O15:Q17">+C15+F15+I15+L15</f>
        <v>4</v>
      </c>
      <c r="P15" s="60">
        <f t="shared" si="2"/>
        <v>0</v>
      </c>
      <c r="Q15" s="60">
        <f t="shared" si="2"/>
        <v>0</v>
      </c>
      <c r="R15" s="76">
        <f>+O15+P15+Q15</f>
        <v>4</v>
      </c>
    </row>
    <row r="16" spans="2:18" ht="12.75">
      <c r="B16" s="59" t="s">
        <v>79</v>
      </c>
      <c r="C16" s="60">
        <v>3</v>
      </c>
      <c r="D16" s="60"/>
      <c r="E16" s="60"/>
      <c r="F16" s="60"/>
      <c r="G16" s="60"/>
      <c r="H16" s="60"/>
      <c r="I16" s="60">
        <v>1</v>
      </c>
      <c r="J16" s="62"/>
      <c r="K16" s="62"/>
      <c r="L16" s="62"/>
      <c r="M16" s="62"/>
      <c r="N16" s="62"/>
      <c r="O16" s="60">
        <f t="shared" si="2"/>
        <v>4</v>
      </c>
      <c r="P16" s="60">
        <f t="shared" si="2"/>
        <v>0</v>
      </c>
      <c r="Q16" s="60">
        <f t="shared" si="2"/>
        <v>0</v>
      </c>
      <c r="R16" s="76">
        <f>+O16+P16+Q16</f>
        <v>4</v>
      </c>
    </row>
    <row r="17" spans="2:18" ht="12.75">
      <c r="B17" s="59" t="s">
        <v>80</v>
      </c>
      <c r="C17" s="60">
        <v>3</v>
      </c>
      <c r="D17" s="60"/>
      <c r="E17" s="60"/>
      <c r="F17" s="60"/>
      <c r="G17" s="60"/>
      <c r="H17" s="60"/>
      <c r="I17" s="60">
        <v>1</v>
      </c>
      <c r="J17" s="62"/>
      <c r="K17" s="62"/>
      <c r="L17" s="62"/>
      <c r="M17" s="62"/>
      <c r="N17" s="62"/>
      <c r="O17" s="60">
        <f t="shared" si="2"/>
        <v>4</v>
      </c>
      <c r="P17" s="60">
        <f t="shared" si="2"/>
        <v>0</v>
      </c>
      <c r="Q17" s="60">
        <f t="shared" si="2"/>
        <v>0</v>
      </c>
      <c r="R17" s="76">
        <f>+O17+P17+Q17</f>
        <v>4</v>
      </c>
    </row>
    <row r="18" spans="2:18" s="66" customFormat="1" ht="13.5" thickBot="1">
      <c r="B18" s="77" t="s">
        <v>81</v>
      </c>
      <c r="C18" s="78">
        <f>SUM(C15:C17)</f>
        <v>9</v>
      </c>
      <c r="D18" s="78">
        <f aca="true" t="shared" si="3" ref="D18:R18">SUM(D15:D17)</f>
        <v>0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</v>
      </c>
      <c r="I18" s="78">
        <f t="shared" si="3"/>
        <v>3</v>
      </c>
      <c r="J18" s="78">
        <f t="shared" si="3"/>
        <v>0</v>
      </c>
      <c r="K18" s="78">
        <f t="shared" si="3"/>
        <v>0</v>
      </c>
      <c r="L18" s="78">
        <f t="shared" si="3"/>
        <v>0</v>
      </c>
      <c r="M18" s="78">
        <f t="shared" si="3"/>
        <v>0</v>
      </c>
      <c r="N18" s="78">
        <f t="shared" si="3"/>
        <v>0</v>
      </c>
      <c r="O18" s="78">
        <f t="shared" si="3"/>
        <v>12</v>
      </c>
      <c r="P18" s="78">
        <f t="shared" si="3"/>
        <v>0</v>
      </c>
      <c r="Q18" s="78">
        <f t="shared" si="3"/>
        <v>0</v>
      </c>
      <c r="R18" s="79">
        <f t="shared" si="3"/>
        <v>12</v>
      </c>
    </row>
    <row r="19" spans="3:18" ht="12.75">
      <c r="C19" s="4"/>
      <c r="D19" s="4"/>
      <c r="E19" s="4"/>
      <c r="F19" s="4"/>
      <c r="G19" s="4"/>
      <c r="H19" s="4"/>
      <c r="I19" s="41"/>
      <c r="J19" s="4"/>
      <c r="K19" s="4"/>
      <c r="L19" s="4"/>
      <c r="M19" s="4"/>
      <c r="N19" s="4"/>
      <c r="O19" s="4"/>
      <c r="P19" s="4"/>
      <c r="Q19" s="4"/>
      <c r="R19" s="4"/>
    </row>
    <row r="20" spans="3:18" ht="13.5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43" customFormat="1" ht="13.5" thickBot="1">
      <c r="A21" s="81" t="s">
        <v>83</v>
      </c>
      <c r="C21" s="44" t="s">
        <v>9</v>
      </c>
      <c r="D21" s="45"/>
      <c r="E21" s="45"/>
      <c r="F21" s="46"/>
      <c r="G21" s="46"/>
      <c r="H21" s="47"/>
      <c r="I21" s="48" t="s">
        <v>10</v>
      </c>
      <c r="J21" s="49"/>
      <c r="K21" s="49"/>
      <c r="L21" s="49"/>
      <c r="M21" s="49"/>
      <c r="N21" s="50"/>
      <c r="O21" s="44" t="s">
        <v>11</v>
      </c>
      <c r="P21" s="46"/>
      <c r="Q21" s="47"/>
      <c r="R21" s="51"/>
    </row>
    <row r="22" spans="1:18" s="43" customFormat="1" ht="13.5" thickBot="1">
      <c r="A22" s="81" t="s">
        <v>84</v>
      </c>
      <c r="C22" s="52"/>
      <c r="D22" s="46" t="s">
        <v>12</v>
      </c>
      <c r="E22" s="47"/>
      <c r="F22" s="52"/>
      <c r="G22" s="46" t="s">
        <v>13</v>
      </c>
      <c r="H22" s="47"/>
      <c r="I22" s="52"/>
      <c r="J22" s="46" t="s">
        <v>14</v>
      </c>
      <c r="K22" s="47"/>
      <c r="L22" s="52"/>
      <c r="M22" s="46" t="s">
        <v>13</v>
      </c>
      <c r="N22" s="47"/>
      <c r="O22" s="44" t="s">
        <v>15</v>
      </c>
      <c r="P22" s="46"/>
      <c r="Q22" s="47"/>
      <c r="R22" s="51"/>
    </row>
    <row r="23" spans="3:18" ht="12.75">
      <c r="C23" s="3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39"/>
      <c r="R23" s="15"/>
    </row>
    <row r="24" spans="1:18" ht="13.5" thickBot="1">
      <c r="A24" s="31">
        <v>1</v>
      </c>
      <c r="B24" s="67" t="s">
        <v>74</v>
      </c>
      <c r="C24" s="68" t="s">
        <v>6</v>
      </c>
      <c r="D24" s="69" t="s">
        <v>7</v>
      </c>
      <c r="E24" s="69" t="s">
        <v>8</v>
      </c>
      <c r="F24" s="69" t="s">
        <v>6</v>
      </c>
      <c r="G24" s="69" t="s">
        <v>7</v>
      </c>
      <c r="H24" s="69" t="s">
        <v>8</v>
      </c>
      <c r="I24" s="69" t="s">
        <v>6</v>
      </c>
      <c r="J24" s="69" t="s">
        <v>7</v>
      </c>
      <c r="K24" s="69" t="s">
        <v>8</v>
      </c>
      <c r="L24" s="69" t="s">
        <v>6</v>
      </c>
      <c r="M24" s="69" t="s">
        <v>7</v>
      </c>
      <c r="N24" s="69" t="s">
        <v>8</v>
      </c>
      <c r="O24" s="69" t="s">
        <v>6</v>
      </c>
      <c r="P24" s="69" t="s">
        <v>7</v>
      </c>
      <c r="Q24" s="70" t="s">
        <v>8</v>
      </c>
      <c r="R24" s="71" t="s">
        <v>19</v>
      </c>
    </row>
    <row r="25" spans="2:18" s="40" customFormat="1" ht="13.5" thickBot="1">
      <c r="B25" s="72"/>
      <c r="C25" s="73">
        <v>6</v>
      </c>
      <c r="D25" s="73">
        <v>10</v>
      </c>
      <c r="E25" s="73">
        <v>0</v>
      </c>
      <c r="F25" s="73">
        <v>1</v>
      </c>
      <c r="G25" s="73">
        <v>7</v>
      </c>
      <c r="H25" s="73">
        <v>0</v>
      </c>
      <c r="I25" s="73">
        <v>2</v>
      </c>
      <c r="J25" s="73">
        <v>0</v>
      </c>
      <c r="K25" s="73">
        <v>0</v>
      </c>
      <c r="L25" s="73">
        <v>0</v>
      </c>
      <c r="M25" s="73">
        <v>8</v>
      </c>
      <c r="N25" s="73">
        <v>0</v>
      </c>
      <c r="O25" s="74">
        <f aca="true" t="shared" si="4" ref="O25:Q28">+C25+F25+I25+L25</f>
        <v>9</v>
      </c>
      <c r="P25" s="74">
        <f t="shared" si="4"/>
        <v>25</v>
      </c>
      <c r="Q25" s="74">
        <f t="shared" si="4"/>
        <v>0</v>
      </c>
      <c r="R25" s="74">
        <f>+O25+P25+Q25</f>
        <v>34</v>
      </c>
    </row>
    <row r="26" spans="1:18" ht="12.75">
      <c r="A26" s="31">
        <v>2</v>
      </c>
      <c r="B26" s="53" t="s">
        <v>75</v>
      </c>
      <c r="C26" s="54"/>
      <c r="D26" s="55"/>
      <c r="E26" s="55"/>
      <c r="F26" s="55"/>
      <c r="G26" s="55"/>
      <c r="H26" s="55"/>
      <c r="I26" s="56"/>
      <c r="J26" s="55"/>
      <c r="K26" s="55"/>
      <c r="L26" s="55"/>
      <c r="M26" s="55"/>
      <c r="N26" s="55"/>
      <c r="O26" s="57"/>
      <c r="P26" s="57"/>
      <c r="Q26" s="58"/>
      <c r="R26" s="2"/>
    </row>
    <row r="27" spans="2:18" ht="12.75">
      <c r="B27" s="59" t="s">
        <v>85</v>
      </c>
      <c r="C27" s="60">
        <v>4</v>
      </c>
      <c r="D27" s="60">
        <v>12</v>
      </c>
      <c r="E27" s="60"/>
      <c r="F27" s="60"/>
      <c r="G27" s="60">
        <v>8</v>
      </c>
      <c r="H27" s="60"/>
      <c r="I27" s="60"/>
      <c r="J27" s="60">
        <v>2</v>
      </c>
      <c r="K27" s="60"/>
      <c r="L27" s="60"/>
      <c r="M27" s="60">
        <v>8</v>
      </c>
      <c r="N27" s="60"/>
      <c r="O27" s="60">
        <f t="shared" si="4"/>
        <v>4</v>
      </c>
      <c r="P27" s="60">
        <f t="shared" si="4"/>
        <v>30</v>
      </c>
      <c r="Q27" s="61">
        <f t="shared" si="4"/>
        <v>0</v>
      </c>
      <c r="R27" s="2">
        <f>+O27+P27+Q27</f>
        <v>34</v>
      </c>
    </row>
    <row r="28" spans="2:18" ht="12.75">
      <c r="B28" s="59" t="s">
        <v>86</v>
      </c>
      <c r="C28" s="60">
        <v>3</v>
      </c>
      <c r="D28" s="60">
        <v>1</v>
      </c>
      <c r="E28" s="60"/>
      <c r="F28" s="60"/>
      <c r="G28" s="60"/>
      <c r="H28" s="60"/>
      <c r="I28" s="60"/>
      <c r="J28" s="62"/>
      <c r="K28" s="62"/>
      <c r="L28" s="62"/>
      <c r="M28" s="62"/>
      <c r="N28" s="62"/>
      <c r="O28" s="60">
        <f t="shared" si="4"/>
        <v>3</v>
      </c>
      <c r="P28" s="60">
        <f t="shared" si="4"/>
        <v>1</v>
      </c>
      <c r="Q28" s="61">
        <f t="shared" si="4"/>
        <v>0</v>
      </c>
      <c r="R28" s="2">
        <f>+O28+P28+Q28</f>
        <v>4</v>
      </c>
    </row>
    <row r="29" spans="2:18" ht="13.5" thickBot="1">
      <c r="B29" s="63" t="s">
        <v>81</v>
      </c>
      <c r="C29" s="64">
        <f>SUM(C27:C28)</f>
        <v>7</v>
      </c>
      <c r="D29" s="64">
        <f aca="true" t="shared" si="5" ref="D29:R29">SUM(D27:D28)</f>
        <v>13</v>
      </c>
      <c r="E29" s="64">
        <f t="shared" si="5"/>
        <v>0</v>
      </c>
      <c r="F29" s="64">
        <f t="shared" si="5"/>
        <v>0</v>
      </c>
      <c r="G29" s="64">
        <f t="shared" si="5"/>
        <v>8</v>
      </c>
      <c r="H29" s="64">
        <f t="shared" si="5"/>
        <v>0</v>
      </c>
      <c r="I29" s="64">
        <f t="shared" si="5"/>
        <v>0</v>
      </c>
      <c r="J29" s="64">
        <f t="shared" si="5"/>
        <v>2</v>
      </c>
      <c r="K29" s="64">
        <f t="shared" si="5"/>
        <v>0</v>
      </c>
      <c r="L29" s="64">
        <f t="shared" si="5"/>
        <v>0</v>
      </c>
      <c r="M29" s="64">
        <f t="shared" si="5"/>
        <v>8</v>
      </c>
      <c r="N29" s="64">
        <f t="shared" si="5"/>
        <v>0</v>
      </c>
      <c r="O29" s="64">
        <f t="shared" si="5"/>
        <v>7</v>
      </c>
      <c r="P29" s="64">
        <f t="shared" si="5"/>
        <v>31</v>
      </c>
      <c r="Q29" s="65">
        <f t="shared" si="5"/>
        <v>0</v>
      </c>
      <c r="R29" s="2">
        <f t="shared" si="5"/>
        <v>38</v>
      </c>
    </row>
    <row r="30" spans="3:18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2.75">
      <c r="B31" s="82" t="s">
        <v>87</v>
      </c>
      <c r="C31" s="83">
        <f>+C7+C25</f>
        <v>11</v>
      </c>
      <c r="D31" s="83">
        <f aca="true" t="shared" si="6" ref="D31:R31">+D7+D25</f>
        <v>21</v>
      </c>
      <c r="E31" s="83">
        <f t="shared" si="6"/>
        <v>0</v>
      </c>
      <c r="F31" s="83">
        <f t="shared" si="6"/>
        <v>1</v>
      </c>
      <c r="G31" s="83">
        <f t="shared" si="6"/>
        <v>15</v>
      </c>
      <c r="H31" s="83">
        <f t="shared" si="6"/>
        <v>0</v>
      </c>
      <c r="I31" s="83">
        <f t="shared" si="6"/>
        <v>4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>
        <f t="shared" si="6"/>
        <v>16</v>
      </c>
      <c r="N31" s="83">
        <f t="shared" si="6"/>
        <v>0</v>
      </c>
      <c r="O31" s="83">
        <f t="shared" si="6"/>
        <v>16</v>
      </c>
      <c r="P31" s="83">
        <f t="shared" si="6"/>
        <v>52</v>
      </c>
      <c r="Q31" s="83">
        <f t="shared" si="6"/>
        <v>0</v>
      </c>
      <c r="R31" s="83">
        <f t="shared" si="6"/>
        <v>68</v>
      </c>
    </row>
    <row r="32" spans="2:18" ht="12.75">
      <c r="B32" s="82" t="s">
        <v>88</v>
      </c>
      <c r="C32" s="83">
        <f>+C18+C29</f>
        <v>16</v>
      </c>
      <c r="D32" s="83">
        <f aca="true" t="shared" si="7" ref="D32:R32">+D18+D29</f>
        <v>13</v>
      </c>
      <c r="E32" s="83">
        <f t="shared" si="7"/>
        <v>0</v>
      </c>
      <c r="F32" s="83">
        <f t="shared" si="7"/>
        <v>0</v>
      </c>
      <c r="G32" s="83">
        <f t="shared" si="7"/>
        <v>8</v>
      </c>
      <c r="H32" s="83">
        <f t="shared" si="7"/>
        <v>0</v>
      </c>
      <c r="I32" s="83">
        <f t="shared" si="7"/>
        <v>3</v>
      </c>
      <c r="J32" s="83">
        <f t="shared" si="7"/>
        <v>2</v>
      </c>
      <c r="K32" s="83">
        <f t="shared" si="7"/>
        <v>0</v>
      </c>
      <c r="L32" s="83">
        <f t="shared" si="7"/>
        <v>0</v>
      </c>
      <c r="M32" s="83">
        <f t="shared" si="7"/>
        <v>8</v>
      </c>
      <c r="N32" s="83">
        <f t="shared" si="7"/>
        <v>0</v>
      </c>
      <c r="O32" s="83">
        <f t="shared" si="7"/>
        <v>19</v>
      </c>
      <c r="P32" s="83">
        <f t="shared" si="7"/>
        <v>31</v>
      </c>
      <c r="Q32" s="83">
        <f t="shared" si="7"/>
        <v>0</v>
      </c>
      <c r="R32" s="83">
        <f t="shared" si="7"/>
        <v>50</v>
      </c>
    </row>
    <row r="33" spans="2:18" ht="12.75">
      <c r="B33" s="82" t="s">
        <v>89</v>
      </c>
      <c r="C33" s="83">
        <f>+C31-C32</f>
        <v>-5</v>
      </c>
      <c r="D33" s="83">
        <f aca="true" t="shared" si="8" ref="D33:R33">+D31-D32</f>
        <v>8</v>
      </c>
      <c r="E33" s="83">
        <f t="shared" si="8"/>
        <v>0</v>
      </c>
      <c r="F33" s="83">
        <f t="shared" si="8"/>
        <v>1</v>
      </c>
      <c r="G33" s="83">
        <f t="shared" si="8"/>
        <v>7</v>
      </c>
      <c r="H33" s="83">
        <f t="shared" si="8"/>
        <v>0</v>
      </c>
      <c r="I33" s="83">
        <f t="shared" si="8"/>
        <v>1</v>
      </c>
      <c r="J33" s="83">
        <f t="shared" si="8"/>
        <v>-2</v>
      </c>
      <c r="K33" s="83">
        <f t="shared" si="8"/>
        <v>0</v>
      </c>
      <c r="L33" s="83">
        <f t="shared" si="8"/>
        <v>0</v>
      </c>
      <c r="M33" s="83">
        <f t="shared" si="8"/>
        <v>8</v>
      </c>
      <c r="N33" s="83">
        <f t="shared" si="8"/>
        <v>0</v>
      </c>
      <c r="O33" s="83">
        <f t="shared" si="8"/>
        <v>-3</v>
      </c>
      <c r="P33" s="83">
        <f t="shared" si="8"/>
        <v>21</v>
      </c>
      <c r="Q33" s="83">
        <f t="shared" si="8"/>
        <v>0</v>
      </c>
      <c r="R33" s="83">
        <f t="shared" si="8"/>
        <v>18</v>
      </c>
    </row>
    <row r="34" spans="3:18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3:18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3:18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3:18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3:18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3:18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 OE KOPER</dc:creator>
  <cp:keywords/>
  <dc:description/>
  <cp:lastModifiedBy>z01003g</cp:lastModifiedBy>
  <cp:lastPrinted>2009-03-04T06:53:04Z</cp:lastPrinted>
  <dcterms:created xsi:type="dcterms:W3CDTF">2004-11-24T09:15:18Z</dcterms:created>
  <dcterms:modified xsi:type="dcterms:W3CDTF">2009-03-10T09:37:06Z</dcterms:modified>
  <cp:category/>
  <cp:version/>
  <cp:contentType/>
  <cp:contentStatus/>
</cp:coreProperties>
</file>