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svit" sheetId="1" r:id="rId1"/>
  </sheets>
  <definedNames>
    <definedName name="_xlnm.Print_Area" localSheetId="0">'svit'!$A$1:$I$153</definedName>
  </definedNames>
  <calcPr fullCalcOnLoad="1"/>
</workbook>
</file>

<file path=xl/sharedStrings.xml><?xml version="1.0" encoding="utf-8"?>
<sst xmlns="http://schemas.openxmlformats.org/spreadsheetml/2006/main" count="161" uniqueCount="99">
  <si>
    <t>SKUPAJ</t>
  </si>
  <si>
    <t>poštni stroški pošiljanja</t>
  </si>
  <si>
    <t xml:space="preserve">poštni stroški vračanja </t>
  </si>
  <si>
    <t xml:space="preserve">test 2 x </t>
  </si>
  <si>
    <t>obložena pisemska ovojnica</t>
  </si>
  <si>
    <t>dopis A4</t>
  </si>
  <si>
    <t>poštni stroški pošiljanja dopisa 1</t>
  </si>
  <si>
    <t>dopis 2 (privolitev) A4</t>
  </si>
  <si>
    <t>obložena pisemska ovojnica A5</t>
  </si>
  <si>
    <t>pisemska ovojnica C6 (za dopis 2)</t>
  </si>
  <si>
    <t>Brošura kolonoskopija A5</t>
  </si>
  <si>
    <t>Anamnestični vprašalnik A4</t>
  </si>
  <si>
    <t>pisemska ovojnica C5 z okencem</t>
  </si>
  <si>
    <t>Zloženka FOBT, navodila za odvzem blata</t>
  </si>
  <si>
    <t>poštni stroški pošiljanja - navadno</t>
  </si>
  <si>
    <t>knjižica o tihem morilcu</t>
  </si>
  <si>
    <t>kuvertiranje</t>
  </si>
  <si>
    <t>Vprašalnik za oceno izkušnje kolonoskopije</t>
  </si>
  <si>
    <t>pošnina za vrnjen vprašalnik</t>
  </si>
  <si>
    <t>povratna kuverta</t>
  </si>
  <si>
    <t>poštnina</t>
  </si>
  <si>
    <t>poštnina - obvestilo o negativnem FOBT - zdravnik 1x letno</t>
  </si>
  <si>
    <t>kuverte</t>
  </si>
  <si>
    <t xml:space="preserve">dopis A4 </t>
  </si>
  <si>
    <t>Direktni stroški medicinskega materiala</t>
  </si>
  <si>
    <t>Obvestilo o pozitivni FOBT - zdravnik (6 %)</t>
  </si>
  <si>
    <t>Obvestilo o pozitivni FOBT - bolnik (6 %)</t>
  </si>
  <si>
    <t>poštni stroški vračanja dopisa 2 (65% odziv)</t>
  </si>
  <si>
    <t>FOBT - pošiljanje: neuporabni vzorci (6 %)</t>
  </si>
  <si>
    <t xml:space="preserve">PRVO vabilo in privolitev v sodelovanje </t>
  </si>
  <si>
    <t>PRVO vabilo in privolitev v sodelovanje za 5.000 oseb z izgubljenimi vabili</t>
  </si>
  <si>
    <t>Obvestilo o negativnem FOBT - bolnik (94 %)</t>
  </si>
  <si>
    <t>dopis A4 2X</t>
  </si>
  <si>
    <t>Nakup testov z reagenti + posebne transportne vrečke z absorbcijskim materialom</t>
  </si>
  <si>
    <t>Poštni stroški 2X letno (teden požarne varnosti in teden solidarnosti): 3.000 kuvert/dan</t>
  </si>
  <si>
    <t>Obvestilo o pozitivnem FOBT - neodzivniki na kolonoskopijo (10% od vseh pozitivnih testov)</t>
  </si>
  <si>
    <t>Obvestilo o pozitivnem FOBT - neodzivniki na kolonoskopijo - zdravnik (10% od že poslanih opomnikov neodzivnikom na kolonoskopijo)</t>
  </si>
  <si>
    <t>Pripravki za čiščenje - MoviPrep (pozitivni testi + 5% ponovljena kolonoskopija)</t>
  </si>
  <si>
    <t>Opomnik2 - neodzivnim na dopis 1 (40%)</t>
  </si>
  <si>
    <t>STROŠKI MANAGEMENTA</t>
  </si>
  <si>
    <t>Amortizacija</t>
  </si>
  <si>
    <t>Upravljanje in izvajanje informacijske poslovne funkcije in upravljanje tehnoloških procesov</t>
  </si>
  <si>
    <t>Komunikacijske dejavnosti in promocija</t>
  </si>
  <si>
    <t xml:space="preserve">Predavanja - izobraževanja </t>
  </si>
  <si>
    <t>Nacionalna koordinacija- PS Svit</t>
  </si>
  <si>
    <t>Regijska koordinacija Svit</t>
  </si>
  <si>
    <t>Evalvacija, analiza, raziskave</t>
  </si>
  <si>
    <t>Zagotavljanje kakovosti (v kolonoskopskih in patohistoloških enotah - nadzor iz stroke, razvoj kakovosti): 12 kolonoskopskih centrov x 2.000 EUR</t>
  </si>
  <si>
    <t>Materialni stroški</t>
  </si>
  <si>
    <t>Strošek plač MANAGEMENT</t>
  </si>
  <si>
    <t>Strošek plač IZVAJANJE</t>
  </si>
  <si>
    <t>Materialni stroški IZVAJANJE</t>
  </si>
  <si>
    <t>Amortizacija IZVAJANJE</t>
  </si>
  <si>
    <t>FOBT - pošiljanje testa (izhodiščna 65 % odzivnost z odštetimi 12% izključitvenih kriterijev)</t>
  </si>
  <si>
    <t>STROŠKI LABORATORIJA</t>
  </si>
  <si>
    <t>3.1</t>
  </si>
  <si>
    <t>3.3</t>
  </si>
  <si>
    <t>3.4</t>
  </si>
  <si>
    <t>3.6</t>
  </si>
  <si>
    <t>3.7</t>
  </si>
  <si>
    <t>Cena enote v EUR, brez DDV</t>
  </si>
  <si>
    <t>SKUPAJ 1+2</t>
  </si>
  <si>
    <t>na osebo</t>
  </si>
  <si>
    <t>4.2</t>
  </si>
  <si>
    <t>4.3</t>
  </si>
  <si>
    <t>4.4</t>
  </si>
  <si>
    <t>4.5</t>
  </si>
  <si>
    <t>4.6</t>
  </si>
  <si>
    <t>4.7</t>
  </si>
  <si>
    <t>Navodila za MoviPrep</t>
  </si>
  <si>
    <t>Dopis o terminu in lokaciji kolonoskopije</t>
  </si>
  <si>
    <t>kopija izjave, A4 obojestranska</t>
  </si>
  <si>
    <t>pisemska ovojnica C6</t>
  </si>
  <si>
    <t>poštni stroški pošiljanja dopisa</t>
  </si>
  <si>
    <t>poštni stroški vračanja dopisa (65% odziv)</t>
  </si>
  <si>
    <t xml:space="preserve">dopis A4, </t>
  </si>
  <si>
    <t>1. opomnik na nepodpisano izjavo</t>
  </si>
  <si>
    <t>2. opomnik na nepodpisano izjavo</t>
  </si>
  <si>
    <t>Opomnik1 - neodzivnim na dopis 1 (85%)</t>
  </si>
  <si>
    <t>Opomnik FOBT - 1 (30 %)</t>
  </si>
  <si>
    <t>Opomnik FOBT - 2 (22 %)</t>
  </si>
  <si>
    <t>Upravljanje Programa SVIT</t>
  </si>
  <si>
    <t>v EUR</t>
  </si>
  <si>
    <t>Vabljenje v Program SVIT</t>
  </si>
  <si>
    <t>Testiranje na prikrito krvavitev v blatu</t>
  </si>
  <si>
    <t>Izračun sredstev za nabavo testerjev in sredstva za čiščenje črevesa pred kolonoskopijo</t>
  </si>
  <si>
    <t>Število 
vabljenih</t>
  </si>
  <si>
    <t>Število 
oseb</t>
  </si>
  <si>
    <t>Cena enote
v EUR z DDV</t>
  </si>
  <si>
    <t>Cena enote 
v EUR z DDV</t>
  </si>
  <si>
    <t>Skupaj stroški 
v EUR z DDV</t>
  </si>
  <si>
    <t xml:space="preserve">3.2
</t>
  </si>
  <si>
    <t xml:space="preserve">3.5
</t>
  </si>
  <si>
    <t xml:space="preserve">4.1
</t>
  </si>
  <si>
    <t xml:space="preserve">4.8
</t>
  </si>
  <si>
    <t xml:space="preserve">4.9
</t>
  </si>
  <si>
    <t>Priloga ZD ZAS II/a-7a</t>
  </si>
  <si>
    <t>Priloga ZD ZAS II/a-7b</t>
  </si>
  <si>
    <t>Priloga ZD ZAS II/a-7c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</si>
</sst>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0\ _S_I_T"/>
    <numFmt numFmtId="174" formatCode="#,##0.00\ _S_I_T;[Red]#,##0.00\ _S_I_T"/>
    <numFmt numFmtId="175" formatCode="#,##0.00\ [$EUR]"/>
    <numFmt numFmtId="176" formatCode="#,##0.00\ [$EUR];[Red]#,##0.00\ [$EUR]"/>
    <numFmt numFmtId="177" formatCode="#,##0\ [$EUR]"/>
    <numFmt numFmtId="178" formatCode="#,##0.0000"/>
    <numFmt numFmtId="179" formatCode="#,##0.000"/>
    <numFmt numFmtId="180" formatCode="#,##0.00;[Red]#,##0.00"/>
    <numFmt numFmtId="181" formatCode="[$-424]d\.\ mmmm\ yyyy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4" fontId="4" fillId="0" borderId="0" xfId="0" applyNumberFormat="1" applyFont="1" applyAlignment="1">
      <alignment/>
    </xf>
    <xf numFmtId="17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6" fontId="4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6" fontId="5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16" fontId="3" fillId="0" borderId="10" xfId="0" applyNumberFormat="1" applyFont="1" applyFill="1" applyBorder="1" applyAlignment="1" quotePrefix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horizontal="center"/>
    </xf>
    <xf numFmtId="16" fontId="3" fillId="0" borderId="10" xfId="0" applyNumberFormat="1" applyFont="1" applyFill="1" applyBorder="1" applyAlignment="1" quotePrefix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9"/>
  <sheetViews>
    <sheetView showGridLines="0" tabSelected="1" view="pageBreakPreview" zoomScaleSheetLayoutView="100" workbookViewId="0" topLeftCell="A1">
      <selection activeCell="H2" sqref="H2"/>
    </sheetView>
  </sheetViews>
  <sheetFormatPr defaultColWidth="9.00390625" defaultRowHeight="12.75"/>
  <cols>
    <col min="1" max="1" width="2.375" style="5" customWidth="1"/>
    <col min="2" max="2" width="5.00390625" style="5" customWidth="1"/>
    <col min="3" max="3" width="48.625" style="5" customWidth="1"/>
    <col min="4" max="4" width="13.75390625" style="5" bestFit="1" customWidth="1"/>
    <col min="5" max="5" width="10.375" style="5" hidden="1" customWidth="1"/>
    <col min="6" max="6" width="12.125" style="5" customWidth="1"/>
    <col min="7" max="7" width="15.125" style="5" customWidth="1"/>
    <col min="8" max="8" width="10.00390625" style="5" customWidth="1"/>
    <col min="9" max="9" width="1.37890625" style="4" customWidth="1"/>
    <col min="10" max="10" width="12.00390625" style="4" bestFit="1" customWidth="1"/>
    <col min="11" max="11" width="10.125" style="5" customWidth="1"/>
    <col min="12" max="16384" width="9.125" style="5" customWidth="1"/>
  </cols>
  <sheetData>
    <row r="1" spans="2:8" ht="16.5">
      <c r="B1" s="1"/>
      <c r="C1" s="2"/>
      <c r="D1" s="2"/>
      <c r="E1" s="2"/>
      <c r="F1" s="2"/>
      <c r="G1" s="3"/>
      <c r="H1" s="3"/>
    </row>
    <row r="2" spans="2:8" ht="19.5">
      <c r="B2" s="1"/>
      <c r="C2" s="6"/>
      <c r="D2" s="2"/>
      <c r="E2" s="2"/>
      <c r="F2" s="2"/>
      <c r="G2" s="77"/>
      <c r="H2" s="78" t="s">
        <v>96</v>
      </c>
    </row>
    <row r="3" spans="2:8" ht="16.5">
      <c r="B3" s="1"/>
      <c r="C3" s="6"/>
      <c r="D3" s="2"/>
      <c r="E3" s="2"/>
      <c r="F3" s="2"/>
      <c r="G3" s="3"/>
      <c r="H3" s="3"/>
    </row>
    <row r="4" spans="2:8" ht="18.75">
      <c r="B4" s="70" t="s">
        <v>81</v>
      </c>
      <c r="D4" s="2"/>
      <c r="E4" s="2"/>
      <c r="F4" s="2"/>
      <c r="G4" s="3"/>
      <c r="H4" s="3"/>
    </row>
    <row r="5" spans="2:8" ht="16.5">
      <c r="B5" s="1"/>
      <c r="C5" s="1"/>
      <c r="D5" s="7" t="s">
        <v>82</v>
      </c>
      <c r="E5" s="2"/>
      <c r="F5" s="2"/>
      <c r="G5" s="3"/>
      <c r="H5" s="3"/>
    </row>
    <row r="6" spans="2:8" ht="22.5" customHeight="1">
      <c r="B6" s="57">
        <v>1</v>
      </c>
      <c r="C6" s="22" t="s">
        <v>39</v>
      </c>
      <c r="D6" s="26">
        <f>D7+D8+D9+D10+D11+D12+D13+D14+D15+D16</f>
        <v>959717.8904500001</v>
      </c>
      <c r="E6" s="26">
        <f>E7+E8+E9+E10+E11+E12+E13+E14+E15+E16</f>
        <v>0</v>
      </c>
      <c r="F6" s="75"/>
      <c r="G6" s="3"/>
      <c r="H6" s="3"/>
    </row>
    <row r="7" spans="2:8" ht="21" customHeight="1">
      <c r="B7" s="57"/>
      <c r="C7" s="8" t="s">
        <v>48</v>
      </c>
      <c r="D7" s="55">
        <v>70850.63220000001</v>
      </c>
      <c r="E7" s="2"/>
      <c r="F7" s="9"/>
      <c r="G7" s="74"/>
      <c r="H7" s="3"/>
    </row>
    <row r="8" spans="2:8" ht="16.5">
      <c r="B8" s="58"/>
      <c r="C8" s="8" t="s">
        <v>40</v>
      </c>
      <c r="D8" s="55">
        <v>37298.4375</v>
      </c>
      <c r="E8" s="2"/>
      <c r="F8" s="9"/>
      <c r="G8" s="74"/>
      <c r="H8" s="3"/>
    </row>
    <row r="9" spans="2:8" ht="16.5">
      <c r="B9" s="58"/>
      <c r="C9" s="8" t="s">
        <v>41</v>
      </c>
      <c r="D9" s="18">
        <v>102187.50000000001</v>
      </c>
      <c r="E9" s="2"/>
      <c r="F9" s="9"/>
      <c r="G9" s="3"/>
      <c r="H9" s="3"/>
    </row>
    <row r="10" spans="2:8" ht="16.5">
      <c r="B10" s="58"/>
      <c r="C10" s="8" t="s">
        <v>42</v>
      </c>
      <c r="D10" s="18">
        <v>209645.34075</v>
      </c>
      <c r="E10" s="2"/>
      <c r="F10" s="9"/>
      <c r="G10" s="3"/>
      <c r="H10" s="3"/>
    </row>
    <row r="11" spans="2:8" ht="16.5">
      <c r="B11" s="58"/>
      <c r="C11" s="8" t="s">
        <v>43</v>
      </c>
      <c r="D11" s="18">
        <v>81750</v>
      </c>
      <c r="E11" s="2"/>
      <c r="F11" s="9"/>
      <c r="G11" s="3"/>
      <c r="H11" s="3"/>
    </row>
    <row r="12" spans="2:8" ht="16.5">
      <c r="B12" s="58"/>
      <c r="C12" s="8" t="s">
        <v>44</v>
      </c>
      <c r="D12" s="18">
        <v>30656.250000000004</v>
      </c>
      <c r="E12" s="2"/>
      <c r="F12" s="9"/>
      <c r="G12" s="3"/>
      <c r="H12" s="3"/>
    </row>
    <row r="13" spans="2:8" ht="16.5">
      <c r="B13" s="58"/>
      <c r="C13" s="8" t="s">
        <v>45</v>
      </c>
      <c r="D13" s="18">
        <v>15328.125000000002</v>
      </c>
      <c r="E13" s="2"/>
      <c r="F13" s="9"/>
      <c r="G13" s="3"/>
      <c r="H13" s="3"/>
    </row>
    <row r="14" spans="2:8" ht="16.5">
      <c r="B14" s="58"/>
      <c r="C14" s="8" t="s">
        <v>46</v>
      </c>
      <c r="D14" s="18">
        <v>35765.625</v>
      </c>
      <c r="E14" s="2"/>
      <c r="F14" s="9"/>
      <c r="G14" s="3"/>
      <c r="H14" s="3"/>
    </row>
    <row r="15" spans="2:8" ht="16.5">
      <c r="B15" s="58"/>
      <c r="C15" s="8" t="s">
        <v>47</v>
      </c>
      <c r="D15" s="18">
        <v>31882.500000000004</v>
      </c>
      <c r="E15" s="2"/>
      <c r="F15" s="9"/>
      <c r="G15" s="3"/>
      <c r="H15" s="3"/>
    </row>
    <row r="16" spans="2:8" ht="16.5">
      <c r="B16" s="58"/>
      <c r="C16" s="8" t="s">
        <v>49</v>
      </c>
      <c r="D16" s="18">
        <v>344353.48</v>
      </c>
      <c r="E16" s="2"/>
      <c r="F16" s="9"/>
      <c r="G16" s="3"/>
      <c r="H16" s="3"/>
    </row>
    <row r="17" spans="2:8" ht="16.5">
      <c r="B17" s="59"/>
      <c r="C17" s="1"/>
      <c r="D17" s="9"/>
      <c r="E17" s="2"/>
      <c r="F17" s="9"/>
      <c r="G17" s="3"/>
      <c r="H17" s="3"/>
    </row>
    <row r="18" spans="2:8" ht="22.5" customHeight="1">
      <c r="B18" s="57">
        <v>2</v>
      </c>
      <c r="C18" s="22" t="s">
        <v>54</v>
      </c>
      <c r="D18" s="26">
        <f>D19+D20+D21</f>
        <v>338578.675</v>
      </c>
      <c r="E18" s="26">
        <f>E19+E20+E21</f>
        <v>0</v>
      </c>
      <c r="F18" s="75"/>
      <c r="G18" s="3"/>
      <c r="H18" s="3"/>
    </row>
    <row r="19" spans="2:10" ht="19.5" customHeight="1">
      <c r="B19" s="22"/>
      <c r="C19" s="10" t="s">
        <v>50</v>
      </c>
      <c r="D19" s="18">
        <v>237413.05</v>
      </c>
      <c r="E19" s="3"/>
      <c r="F19" s="74"/>
      <c r="G19" s="37"/>
      <c r="I19" s="5"/>
      <c r="J19" s="5"/>
    </row>
    <row r="20" spans="2:10" ht="16.5">
      <c r="B20" s="22"/>
      <c r="C20" s="8" t="s">
        <v>51</v>
      </c>
      <c r="D20" s="18">
        <v>63867.18750000001</v>
      </c>
      <c r="E20" s="3"/>
      <c r="F20" s="76"/>
      <c r="G20" s="37"/>
      <c r="I20" s="5"/>
      <c r="J20" s="5"/>
    </row>
    <row r="21" spans="2:10" ht="16.5">
      <c r="B21" s="22"/>
      <c r="C21" s="8" t="s">
        <v>52</v>
      </c>
      <c r="D21" s="18">
        <v>37298.4375</v>
      </c>
      <c r="E21" s="3"/>
      <c r="F21" s="76"/>
      <c r="G21" s="37"/>
      <c r="I21" s="5"/>
      <c r="J21" s="5"/>
    </row>
    <row r="22" spans="2:10" ht="12.75" customHeight="1">
      <c r="B22" s="11"/>
      <c r="C22" s="12"/>
      <c r="D22" s="13"/>
      <c r="E22" s="3"/>
      <c r="F22" s="74"/>
      <c r="G22" s="37"/>
      <c r="I22" s="5"/>
      <c r="J22" s="5"/>
    </row>
    <row r="23" spans="2:10" ht="22.5" customHeight="1">
      <c r="B23" s="22"/>
      <c r="C23" s="22" t="s">
        <v>61</v>
      </c>
      <c r="D23" s="26">
        <f>D6+D18</f>
        <v>1298296.56545</v>
      </c>
      <c r="E23" s="26">
        <f>E6+E18</f>
        <v>0</v>
      </c>
      <c r="F23" s="75"/>
      <c r="G23" s="14"/>
      <c r="I23" s="5"/>
      <c r="J23" s="5"/>
    </row>
    <row r="24" spans="2:10" ht="22.5" customHeight="1">
      <c r="B24" s="11"/>
      <c r="C24" s="11"/>
      <c r="D24" s="71"/>
      <c r="E24" s="72"/>
      <c r="F24" s="12"/>
      <c r="G24" s="14"/>
      <c r="I24" s="5"/>
      <c r="J24" s="5"/>
    </row>
    <row r="25" spans="2:10" ht="16.5">
      <c r="B25" s="11"/>
      <c r="C25" s="12"/>
      <c r="D25" s="15"/>
      <c r="E25" s="3"/>
      <c r="F25" s="3"/>
      <c r="G25" s="4"/>
      <c r="I25" s="5"/>
      <c r="J25" s="5"/>
    </row>
    <row r="26" spans="2:10" ht="9.75" customHeight="1">
      <c r="B26" s="11"/>
      <c r="C26" s="12"/>
      <c r="D26" s="15"/>
      <c r="E26" s="3"/>
      <c r="F26" s="3"/>
      <c r="G26" s="4"/>
      <c r="I26" s="5"/>
      <c r="J26" s="5"/>
    </row>
    <row r="27" spans="2:10" ht="19.5">
      <c r="B27" s="11"/>
      <c r="C27" s="12"/>
      <c r="D27" s="15"/>
      <c r="E27" s="3"/>
      <c r="F27" s="3"/>
      <c r="G27" s="23"/>
      <c r="H27" s="78" t="s">
        <v>97</v>
      </c>
      <c r="I27" s="5"/>
      <c r="J27" s="5"/>
    </row>
    <row r="28" spans="2:10" ht="16.5">
      <c r="B28" s="11"/>
      <c r="C28" s="12"/>
      <c r="D28" s="15"/>
      <c r="E28" s="3"/>
      <c r="F28" s="3"/>
      <c r="G28" s="4"/>
      <c r="I28" s="5"/>
      <c r="J28" s="5"/>
    </row>
    <row r="29" spans="2:10" ht="16.5">
      <c r="B29" s="11"/>
      <c r="C29" s="12"/>
      <c r="D29" s="15"/>
      <c r="E29" s="3"/>
      <c r="F29" s="3"/>
      <c r="G29" s="4"/>
      <c r="I29" s="5"/>
      <c r="J29" s="5"/>
    </row>
    <row r="30" spans="2:10" ht="18.75">
      <c r="B30" s="70" t="s">
        <v>83</v>
      </c>
      <c r="D30" s="15"/>
      <c r="E30" s="3"/>
      <c r="F30" s="61" t="s">
        <v>62</v>
      </c>
      <c r="G30" s="62">
        <f>G77/D34</f>
        <v>1.3656036147540982</v>
      </c>
      <c r="I30" s="5"/>
      <c r="J30" s="5"/>
    </row>
    <row r="31" spans="2:8" ht="16.5">
      <c r="B31" s="1"/>
      <c r="C31" s="1"/>
      <c r="D31" s="2"/>
      <c r="E31" s="2"/>
      <c r="F31" s="2"/>
      <c r="G31" s="3"/>
      <c r="H31" s="3"/>
    </row>
    <row r="32" spans="2:8" ht="36.75" customHeight="1">
      <c r="B32" s="16"/>
      <c r="C32" s="16"/>
      <c r="D32" s="53" t="s">
        <v>86</v>
      </c>
      <c r="E32" s="53" t="s">
        <v>60</v>
      </c>
      <c r="F32" s="53" t="s">
        <v>88</v>
      </c>
      <c r="G32" s="53" t="s">
        <v>90</v>
      </c>
      <c r="H32" s="3"/>
    </row>
    <row r="33" spans="2:8" ht="16.5">
      <c r="B33" s="63" t="s">
        <v>55</v>
      </c>
      <c r="C33" s="54" t="s">
        <v>29</v>
      </c>
      <c r="D33" s="18"/>
      <c r="E33" s="64"/>
      <c r="F33" s="64"/>
      <c r="G33" s="64">
        <f>G34+G35+G36+G37+G38+G39+G40+G41</f>
        <v>246688.19999999998</v>
      </c>
      <c r="H33" s="3"/>
    </row>
    <row r="34" spans="2:8" ht="16.5">
      <c r="B34" s="60"/>
      <c r="C34" s="8" t="s">
        <v>5</v>
      </c>
      <c r="D34" s="18">
        <v>305000</v>
      </c>
      <c r="E34" s="19">
        <v>0.0318</v>
      </c>
      <c r="F34" s="19">
        <f>0.0197*1.2</f>
        <v>0.023639999999999998</v>
      </c>
      <c r="G34" s="33">
        <f aca="true" t="shared" si="0" ref="G34:G41">D34*F34</f>
        <v>7210.199999999999</v>
      </c>
      <c r="H34" s="3"/>
    </row>
    <row r="35" spans="2:8" ht="16.5">
      <c r="B35" s="60"/>
      <c r="C35" s="8" t="s">
        <v>15</v>
      </c>
      <c r="D35" s="18">
        <f>D34</f>
        <v>305000</v>
      </c>
      <c r="E35" s="19">
        <v>0.105</v>
      </c>
      <c r="F35" s="19">
        <f>0.0653*1.2</f>
        <v>0.07836</v>
      </c>
      <c r="G35" s="33">
        <f t="shared" si="0"/>
        <v>23899.8</v>
      </c>
      <c r="H35" s="3"/>
    </row>
    <row r="36" spans="2:8" ht="16.5">
      <c r="B36" s="60"/>
      <c r="C36" s="8" t="s">
        <v>12</v>
      </c>
      <c r="D36" s="18">
        <f>D34</f>
        <v>305000</v>
      </c>
      <c r="E36" s="19">
        <v>0.03</v>
      </c>
      <c r="F36" s="19">
        <f>0.017*1.2</f>
        <v>0.0204</v>
      </c>
      <c r="G36" s="33">
        <f t="shared" si="0"/>
        <v>6222</v>
      </c>
      <c r="H36" s="3"/>
    </row>
    <row r="37" spans="2:8" ht="16.5">
      <c r="B37" s="60"/>
      <c r="C37" s="8" t="s">
        <v>7</v>
      </c>
      <c r="D37" s="18">
        <f>D34</f>
        <v>305000</v>
      </c>
      <c r="E37" s="19">
        <v>0.045</v>
      </c>
      <c r="F37" s="19">
        <f>0.0197*1.2</f>
        <v>0.023639999999999998</v>
      </c>
      <c r="G37" s="33">
        <f t="shared" si="0"/>
        <v>7210.199999999999</v>
      </c>
      <c r="H37" s="3"/>
    </row>
    <row r="38" spans="2:8" ht="16.5">
      <c r="B38" s="60"/>
      <c r="C38" s="8" t="s">
        <v>9</v>
      </c>
      <c r="D38" s="18">
        <f>D34</f>
        <v>305000</v>
      </c>
      <c r="E38" s="19">
        <v>0.018</v>
      </c>
      <c r="F38" s="19">
        <f>0.0156*1.2</f>
        <v>0.018719999999999997</v>
      </c>
      <c r="G38" s="33">
        <f t="shared" si="0"/>
        <v>5709.599999999999</v>
      </c>
      <c r="H38" s="3"/>
    </row>
    <row r="39" spans="2:8" ht="16.5">
      <c r="B39" s="60"/>
      <c r="C39" s="8" t="s">
        <v>6</v>
      </c>
      <c r="D39" s="18">
        <f>D34</f>
        <v>305000</v>
      </c>
      <c r="E39" s="19"/>
      <c r="F39" s="19">
        <f>0.307*1.2</f>
        <v>0.3684</v>
      </c>
      <c r="G39" s="33">
        <f t="shared" si="0"/>
        <v>112362</v>
      </c>
      <c r="H39" s="3"/>
    </row>
    <row r="40" spans="2:8" ht="16.5">
      <c r="B40" s="60"/>
      <c r="C40" s="8" t="s">
        <v>27</v>
      </c>
      <c r="D40" s="18">
        <v>200000</v>
      </c>
      <c r="E40" s="19"/>
      <c r="F40" s="19">
        <f>0.3375*1.2</f>
        <v>0.405</v>
      </c>
      <c r="G40" s="33">
        <f t="shared" si="0"/>
        <v>81000</v>
      </c>
      <c r="H40" s="3"/>
    </row>
    <row r="41" spans="2:8" ht="16.5">
      <c r="B41" s="60"/>
      <c r="C41" s="8" t="s">
        <v>16</v>
      </c>
      <c r="D41" s="18">
        <f>D34</f>
        <v>305000</v>
      </c>
      <c r="E41" s="19">
        <v>0.0625</v>
      </c>
      <c r="F41" s="19">
        <f>0.0084*1.2</f>
        <v>0.010079999999999999</v>
      </c>
      <c r="G41" s="33">
        <f t="shared" si="0"/>
        <v>3074.3999999999996</v>
      </c>
      <c r="H41" s="3"/>
    </row>
    <row r="42" spans="2:8" ht="33">
      <c r="B42" s="65" t="s">
        <v>91</v>
      </c>
      <c r="C42" s="54" t="s">
        <v>30</v>
      </c>
      <c r="D42" s="18"/>
      <c r="E42" s="64"/>
      <c r="F42" s="64"/>
      <c r="G42" s="64">
        <f>G43+G44+G45+G46+G47+G48+G49+G50</f>
        <v>3121.2000000000003</v>
      </c>
      <c r="H42" s="3"/>
    </row>
    <row r="43" spans="2:8" ht="16.5">
      <c r="B43" s="60"/>
      <c r="C43" s="8" t="s">
        <v>5</v>
      </c>
      <c r="D43" s="18">
        <v>5000</v>
      </c>
      <c r="E43" s="19">
        <v>0.0318</v>
      </c>
      <c r="F43" s="19">
        <f>0.0197*1.2</f>
        <v>0.023639999999999998</v>
      </c>
      <c r="G43" s="33">
        <f aca="true" t="shared" si="1" ref="G43:G50">D43*F43</f>
        <v>118.19999999999999</v>
      </c>
      <c r="H43" s="3"/>
    </row>
    <row r="44" spans="2:8" ht="16.5">
      <c r="B44" s="60"/>
      <c r="C44" s="8" t="s">
        <v>15</v>
      </c>
      <c r="D44" s="18">
        <f>D43</f>
        <v>5000</v>
      </c>
      <c r="E44" s="19">
        <v>0.105</v>
      </c>
      <c r="F44" s="19">
        <f>0.0653*1.2</f>
        <v>0.07836</v>
      </c>
      <c r="G44" s="33">
        <f t="shared" si="1"/>
        <v>391.8</v>
      </c>
      <c r="H44" s="3"/>
    </row>
    <row r="45" spans="2:8" ht="16.5">
      <c r="B45" s="60"/>
      <c r="C45" s="8" t="s">
        <v>12</v>
      </c>
      <c r="D45" s="18">
        <f>D43</f>
        <v>5000</v>
      </c>
      <c r="E45" s="19">
        <v>0.03</v>
      </c>
      <c r="F45" s="19">
        <f>0.017*1.2</f>
        <v>0.0204</v>
      </c>
      <c r="G45" s="33">
        <f t="shared" si="1"/>
        <v>102.00000000000001</v>
      </c>
      <c r="H45" s="3"/>
    </row>
    <row r="46" spans="2:8" ht="16.5">
      <c r="B46" s="60"/>
      <c r="C46" s="8" t="s">
        <v>7</v>
      </c>
      <c r="D46" s="18">
        <f>D43</f>
        <v>5000</v>
      </c>
      <c r="E46" s="19">
        <v>0.045</v>
      </c>
      <c r="F46" s="19">
        <f>0.0197*1.2</f>
        <v>0.023639999999999998</v>
      </c>
      <c r="G46" s="33">
        <f t="shared" si="1"/>
        <v>118.19999999999999</v>
      </c>
      <c r="H46" s="3"/>
    </row>
    <row r="47" spans="2:8" ht="16.5">
      <c r="B47" s="60"/>
      <c r="C47" s="8" t="s">
        <v>9</v>
      </c>
      <c r="D47" s="18">
        <f>D43</f>
        <v>5000</v>
      </c>
      <c r="E47" s="19">
        <v>0.018</v>
      </c>
      <c r="F47" s="19">
        <f>0.0156*1.2</f>
        <v>0.018719999999999997</v>
      </c>
      <c r="G47" s="33">
        <f t="shared" si="1"/>
        <v>93.59999999999998</v>
      </c>
      <c r="H47" s="3"/>
    </row>
    <row r="48" spans="2:8" ht="16.5">
      <c r="B48" s="60"/>
      <c r="C48" s="8" t="s">
        <v>6</v>
      </c>
      <c r="D48" s="18">
        <f>D43</f>
        <v>5000</v>
      </c>
      <c r="E48" s="19"/>
      <c r="F48" s="19">
        <f>0.037*1.2</f>
        <v>0.044399999999999995</v>
      </c>
      <c r="G48" s="33">
        <f t="shared" si="1"/>
        <v>221.99999999999997</v>
      </c>
      <c r="H48" s="3"/>
    </row>
    <row r="49" spans="2:8" ht="16.5">
      <c r="B49" s="60"/>
      <c r="C49" s="8" t="s">
        <v>27</v>
      </c>
      <c r="D49" s="18">
        <v>5000</v>
      </c>
      <c r="E49" s="19"/>
      <c r="F49" s="19">
        <f>0.3375*1.2</f>
        <v>0.405</v>
      </c>
      <c r="G49" s="33">
        <f t="shared" si="1"/>
        <v>2025.0000000000002</v>
      </c>
      <c r="H49" s="3"/>
    </row>
    <row r="50" spans="2:8" ht="16.5">
      <c r="B50" s="60"/>
      <c r="C50" s="8" t="s">
        <v>16</v>
      </c>
      <c r="D50" s="18">
        <f>D43</f>
        <v>5000</v>
      </c>
      <c r="E50" s="19">
        <v>0.0625</v>
      </c>
      <c r="F50" s="19">
        <f>0.0084*1.2</f>
        <v>0.010079999999999999</v>
      </c>
      <c r="G50" s="33">
        <f t="shared" si="1"/>
        <v>50.39999999999999</v>
      </c>
      <c r="H50" s="3"/>
    </row>
    <row r="51" spans="2:8" ht="16.5">
      <c r="B51" s="65" t="s">
        <v>56</v>
      </c>
      <c r="C51" s="54" t="s">
        <v>78</v>
      </c>
      <c r="D51" s="56"/>
      <c r="E51" s="56"/>
      <c r="F51" s="19"/>
      <c r="G51" s="64">
        <f>G52+G53+G54+G55</f>
        <v>109538.31</v>
      </c>
      <c r="H51" s="3"/>
    </row>
    <row r="52" spans="2:8" ht="16.5">
      <c r="B52" s="53"/>
      <c r="C52" s="8" t="s">
        <v>5</v>
      </c>
      <c r="D52" s="18">
        <v>259250</v>
      </c>
      <c r="E52" s="19">
        <v>0.0366</v>
      </c>
      <c r="F52" s="19">
        <f>0.0197*1.2</f>
        <v>0.023639999999999998</v>
      </c>
      <c r="G52" s="33">
        <f>D52*F52</f>
        <v>6128.669999999999</v>
      </c>
      <c r="H52" s="3"/>
    </row>
    <row r="53" spans="2:8" ht="16.5">
      <c r="B53" s="53"/>
      <c r="C53" s="8" t="s">
        <v>12</v>
      </c>
      <c r="D53" s="18">
        <f>D52</f>
        <v>259250</v>
      </c>
      <c r="E53" s="19">
        <v>0.03</v>
      </c>
      <c r="F53" s="19">
        <f>0.017*1.2</f>
        <v>0.0204</v>
      </c>
      <c r="G53" s="33">
        <f>D53*F53</f>
        <v>5288.700000000001</v>
      </c>
      <c r="H53" s="3"/>
    </row>
    <row r="54" spans="2:8" ht="16.5">
      <c r="B54" s="53"/>
      <c r="C54" s="8" t="s">
        <v>6</v>
      </c>
      <c r="D54" s="18">
        <f>D52</f>
        <v>259250</v>
      </c>
      <c r="E54" s="19"/>
      <c r="F54" s="19">
        <f>0.307*1.2</f>
        <v>0.3684</v>
      </c>
      <c r="G54" s="33">
        <f>D54*F54</f>
        <v>95507.7</v>
      </c>
      <c r="H54" s="3"/>
    </row>
    <row r="55" spans="2:8" ht="16.5">
      <c r="B55" s="53"/>
      <c r="C55" s="8" t="s">
        <v>16</v>
      </c>
      <c r="D55" s="18">
        <f>D52</f>
        <v>259250</v>
      </c>
      <c r="E55" s="19">
        <v>0.052</v>
      </c>
      <c r="F55" s="19">
        <f>0.0084*1.2</f>
        <v>0.010079999999999999</v>
      </c>
      <c r="G55" s="33">
        <f>D55*F55</f>
        <v>2613.24</v>
      </c>
      <c r="H55" s="3"/>
    </row>
    <row r="56" spans="2:8" ht="16.5">
      <c r="B56" s="65" t="s">
        <v>57</v>
      </c>
      <c r="C56" s="54" t="s">
        <v>38</v>
      </c>
      <c r="D56" s="18"/>
      <c r="E56" s="19"/>
      <c r="F56" s="19"/>
      <c r="G56" s="64">
        <f>G57+G58+G59+G60</f>
        <v>51547.44</v>
      </c>
      <c r="H56" s="3"/>
    </row>
    <row r="57" spans="2:8" ht="16.5">
      <c r="B57" s="53"/>
      <c r="C57" s="8" t="s">
        <v>5</v>
      </c>
      <c r="D57" s="18">
        <v>122000</v>
      </c>
      <c r="E57" s="19">
        <v>0.0366</v>
      </c>
      <c r="F57" s="19">
        <f>0.0197*1.2</f>
        <v>0.023639999999999998</v>
      </c>
      <c r="G57" s="33">
        <f>D57*F57</f>
        <v>2884.08</v>
      </c>
      <c r="H57" s="3"/>
    </row>
    <row r="58" spans="2:8" ht="16.5">
      <c r="B58" s="53"/>
      <c r="C58" s="8" t="s">
        <v>12</v>
      </c>
      <c r="D58" s="18">
        <f>D57</f>
        <v>122000</v>
      </c>
      <c r="E58" s="19">
        <v>0.03</v>
      </c>
      <c r="F58" s="19">
        <f>0.017*1.2</f>
        <v>0.0204</v>
      </c>
      <c r="G58" s="33">
        <f>D58*F58</f>
        <v>2488.8</v>
      </c>
      <c r="H58" s="3"/>
    </row>
    <row r="59" spans="2:8" ht="16.5">
      <c r="B59" s="53"/>
      <c r="C59" s="8" t="s">
        <v>6</v>
      </c>
      <c r="D59" s="18">
        <f>D57</f>
        <v>122000</v>
      </c>
      <c r="E59" s="19"/>
      <c r="F59" s="19">
        <f>0.307*1.2</f>
        <v>0.3684</v>
      </c>
      <c r="G59" s="33">
        <f>D59*F59</f>
        <v>44944.8</v>
      </c>
      <c r="H59" s="3"/>
    </row>
    <row r="60" spans="2:8" ht="16.5">
      <c r="B60" s="53"/>
      <c r="C60" s="8" t="s">
        <v>16</v>
      </c>
      <c r="D60" s="18">
        <f>D57</f>
        <v>122000</v>
      </c>
      <c r="E60" s="19">
        <v>0.052</v>
      </c>
      <c r="F60" s="19">
        <f>0.0084*1.2</f>
        <v>0.010079999999999999</v>
      </c>
      <c r="G60" s="33">
        <f>D60*F60</f>
        <v>1229.7599999999998</v>
      </c>
      <c r="H60" s="3"/>
    </row>
    <row r="61" spans="2:8" ht="33">
      <c r="B61" s="65" t="s">
        <v>92</v>
      </c>
      <c r="C61" s="54" t="s">
        <v>34</v>
      </c>
      <c r="D61" s="8"/>
      <c r="E61" s="8"/>
      <c r="F61" s="8"/>
      <c r="G61" s="64">
        <f>G62</f>
        <v>4860</v>
      </c>
      <c r="H61" s="3"/>
    </row>
    <row r="62" spans="2:8" ht="16.5">
      <c r="B62" s="60"/>
      <c r="C62" s="8" t="s">
        <v>20</v>
      </c>
      <c r="D62" s="18">
        <v>30000</v>
      </c>
      <c r="E62" s="8"/>
      <c r="F62" s="19">
        <f>0.135*1.2</f>
        <v>0.162</v>
      </c>
      <c r="G62" s="33">
        <f>D62*F62</f>
        <v>4860</v>
      </c>
      <c r="H62" s="3"/>
    </row>
    <row r="63" spans="2:8" ht="16.5">
      <c r="B63" s="66" t="s">
        <v>58</v>
      </c>
      <c r="C63" s="54" t="s">
        <v>76</v>
      </c>
      <c r="D63" s="8"/>
      <c r="E63" s="8"/>
      <c r="F63" s="8"/>
      <c r="G63" s="64">
        <f>G64+G65+G66+G67+G68+G69</f>
        <v>718.05</v>
      </c>
      <c r="H63" s="3"/>
    </row>
    <row r="64" spans="2:8" ht="16.5">
      <c r="B64" s="57"/>
      <c r="C64" s="8" t="s">
        <v>75</v>
      </c>
      <c r="D64" s="18">
        <v>1000</v>
      </c>
      <c r="E64" s="19"/>
      <c r="F64" s="19">
        <f>0.0197*1.2</f>
        <v>0.023639999999999998</v>
      </c>
      <c r="G64" s="33">
        <f aca="true" t="shared" si="2" ref="G64:G69">D64*F64</f>
        <v>23.639999999999997</v>
      </c>
      <c r="H64" s="3"/>
    </row>
    <row r="65" spans="2:8" ht="16.5">
      <c r="B65" s="57"/>
      <c r="C65" s="8" t="s">
        <v>71</v>
      </c>
      <c r="D65" s="18">
        <v>1000</v>
      </c>
      <c r="E65" s="19"/>
      <c r="F65" s="19">
        <f>0.0197*1.2</f>
        <v>0.023639999999999998</v>
      </c>
      <c r="G65" s="33">
        <f t="shared" si="2"/>
        <v>23.639999999999997</v>
      </c>
      <c r="H65" s="3"/>
    </row>
    <row r="66" spans="2:8" ht="16.5">
      <c r="B66" s="57"/>
      <c r="C66" s="8" t="s">
        <v>12</v>
      </c>
      <c r="D66" s="18">
        <v>1000</v>
      </c>
      <c r="E66" s="19"/>
      <c r="F66" s="19">
        <f>0.017*1.2</f>
        <v>0.0204</v>
      </c>
      <c r="G66" s="33">
        <f t="shared" si="2"/>
        <v>20.400000000000002</v>
      </c>
      <c r="H66" s="3"/>
    </row>
    <row r="67" spans="2:8" ht="16.5">
      <c r="B67" s="57"/>
      <c r="C67" s="8" t="s">
        <v>72</v>
      </c>
      <c r="D67" s="18">
        <v>1000</v>
      </c>
      <c r="E67" s="19"/>
      <c r="F67" s="19">
        <f>0.0156*1.2</f>
        <v>0.018719999999999997</v>
      </c>
      <c r="G67" s="33">
        <f t="shared" si="2"/>
        <v>18.719999999999995</v>
      </c>
      <c r="H67" s="3"/>
    </row>
    <row r="68" spans="2:8" ht="16.5">
      <c r="B68" s="57"/>
      <c r="C68" s="8" t="s">
        <v>73</v>
      </c>
      <c r="D68" s="18">
        <v>1000</v>
      </c>
      <c r="E68" s="19"/>
      <c r="F68" s="19">
        <f>0.307*1.2</f>
        <v>0.3684</v>
      </c>
      <c r="G68" s="33">
        <f t="shared" si="2"/>
        <v>368.4</v>
      </c>
      <c r="H68" s="3"/>
    </row>
    <row r="69" spans="2:8" ht="16.5">
      <c r="B69" s="57"/>
      <c r="C69" s="8" t="s">
        <v>74</v>
      </c>
      <c r="D69" s="18">
        <f>1000*0.65</f>
        <v>650</v>
      </c>
      <c r="E69" s="19"/>
      <c r="F69" s="19">
        <f>0.3375*1.2</f>
        <v>0.405</v>
      </c>
      <c r="G69" s="33">
        <f t="shared" si="2"/>
        <v>263.25</v>
      </c>
      <c r="H69" s="3"/>
    </row>
    <row r="70" spans="2:8" ht="16.5">
      <c r="B70" s="66" t="s">
        <v>59</v>
      </c>
      <c r="C70" s="54" t="s">
        <v>77</v>
      </c>
      <c r="D70" s="8"/>
      <c r="E70" s="8"/>
      <c r="F70" s="8"/>
      <c r="G70" s="64">
        <f>G71+G72+G73+G74+G75+G76</f>
        <v>35.9025</v>
      </c>
      <c r="H70" s="3"/>
    </row>
    <row r="71" spans="2:8" ht="16.5">
      <c r="B71" s="57"/>
      <c r="C71" s="8" t="s">
        <v>75</v>
      </c>
      <c r="D71" s="18">
        <v>50</v>
      </c>
      <c r="E71" s="19"/>
      <c r="F71" s="19">
        <f>0.0197*1.2</f>
        <v>0.023639999999999998</v>
      </c>
      <c r="G71" s="33">
        <f aca="true" t="shared" si="3" ref="G71:G76">D71*F71</f>
        <v>1.182</v>
      </c>
      <c r="H71" s="3"/>
    </row>
    <row r="72" spans="2:8" ht="16.5">
      <c r="B72" s="57"/>
      <c r="C72" s="8" t="s">
        <v>71</v>
      </c>
      <c r="D72" s="18">
        <v>50</v>
      </c>
      <c r="E72" s="19"/>
      <c r="F72" s="19">
        <f>0.0197*1.2</f>
        <v>0.023639999999999998</v>
      </c>
      <c r="G72" s="33">
        <f t="shared" si="3"/>
        <v>1.182</v>
      </c>
      <c r="H72" s="3"/>
    </row>
    <row r="73" spans="2:8" ht="16.5">
      <c r="B73" s="57"/>
      <c r="C73" s="8" t="s">
        <v>12</v>
      </c>
      <c r="D73" s="18">
        <v>50</v>
      </c>
      <c r="E73" s="19"/>
      <c r="F73" s="19">
        <f>0.017*1.2</f>
        <v>0.0204</v>
      </c>
      <c r="G73" s="33">
        <f t="shared" si="3"/>
        <v>1.02</v>
      </c>
      <c r="H73" s="3"/>
    </row>
    <row r="74" spans="2:8" ht="16.5">
      <c r="B74" s="57"/>
      <c r="C74" s="8" t="s">
        <v>72</v>
      </c>
      <c r="D74" s="18">
        <v>50</v>
      </c>
      <c r="E74" s="19"/>
      <c r="F74" s="19">
        <f>0.0156*1.2</f>
        <v>0.018719999999999997</v>
      </c>
      <c r="G74" s="33">
        <f t="shared" si="3"/>
        <v>0.9359999999999998</v>
      </c>
      <c r="H74" s="3"/>
    </row>
    <row r="75" spans="2:8" ht="16.5">
      <c r="B75" s="57"/>
      <c r="C75" s="8" t="s">
        <v>73</v>
      </c>
      <c r="D75" s="18">
        <v>50</v>
      </c>
      <c r="E75" s="19"/>
      <c r="F75" s="19">
        <f>0.307*1.2</f>
        <v>0.3684</v>
      </c>
      <c r="G75" s="33">
        <f t="shared" si="3"/>
        <v>18.42</v>
      </c>
      <c r="H75" s="3"/>
    </row>
    <row r="76" spans="2:8" ht="16.5">
      <c r="B76" s="57"/>
      <c r="C76" s="8" t="s">
        <v>74</v>
      </c>
      <c r="D76" s="18">
        <f>D75*0.65</f>
        <v>32.5</v>
      </c>
      <c r="E76" s="19"/>
      <c r="F76" s="19">
        <f>0.3375*1.2</f>
        <v>0.405</v>
      </c>
      <c r="G76" s="33">
        <f t="shared" si="3"/>
        <v>13.162500000000001</v>
      </c>
      <c r="H76" s="3"/>
    </row>
    <row r="77" spans="2:8" ht="16.5">
      <c r="B77" s="57">
        <v>3</v>
      </c>
      <c r="C77" s="22" t="s">
        <v>0</v>
      </c>
      <c r="D77" s="22"/>
      <c r="E77" s="22"/>
      <c r="F77" s="22"/>
      <c r="G77" s="64">
        <f>+G33+G42+G51+G56+G61+G63+G70</f>
        <v>416509.1025</v>
      </c>
      <c r="H77" s="3"/>
    </row>
    <row r="78" spans="2:8" ht="16.5">
      <c r="B78" s="11"/>
      <c r="C78" s="12"/>
      <c r="D78" s="13"/>
      <c r="E78" s="20"/>
      <c r="F78" s="20"/>
      <c r="G78" s="15"/>
      <c r="H78" s="3"/>
    </row>
    <row r="79" spans="2:8" ht="3.75" customHeight="1">
      <c r="B79" s="1"/>
      <c r="C79" s="1"/>
      <c r="D79" s="2"/>
      <c r="E79" s="2"/>
      <c r="F79" s="21"/>
      <c r="G79" s="3"/>
      <c r="H79" s="3"/>
    </row>
    <row r="80" spans="2:7" ht="18.75">
      <c r="B80" s="70" t="s">
        <v>84</v>
      </c>
      <c r="D80" s="2"/>
      <c r="E80" s="2"/>
      <c r="F80" s="61" t="s">
        <v>62</v>
      </c>
      <c r="G80" s="62">
        <f>G140/D84</f>
        <v>1.9060581464312738</v>
      </c>
    </row>
    <row r="81" spans="2:8" ht="12.75" customHeight="1">
      <c r="B81" s="1"/>
      <c r="C81" s="1"/>
      <c r="D81" s="2"/>
      <c r="E81" s="2"/>
      <c r="F81" s="2"/>
      <c r="G81" s="3"/>
      <c r="H81" s="3"/>
    </row>
    <row r="82" spans="2:8" ht="34.5" customHeight="1">
      <c r="B82" s="16"/>
      <c r="C82" s="16"/>
      <c r="D82" s="53" t="s">
        <v>86</v>
      </c>
      <c r="E82" s="53" t="s">
        <v>60</v>
      </c>
      <c r="F82" s="53" t="s">
        <v>89</v>
      </c>
      <c r="G82" s="53" t="s">
        <v>90</v>
      </c>
      <c r="H82" s="3"/>
    </row>
    <row r="83" spans="2:11" ht="33">
      <c r="B83" s="65" t="s">
        <v>93</v>
      </c>
      <c r="C83" s="54" t="s">
        <v>53</v>
      </c>
      <c r="D83" s="18"/>
      <c r="E83" s="19"/>
      <c r="F83" s="19"/>
      <c r="G83" s="64">
        <f>SUM(G84:G90)</f>
        <v>210517.71</v>
      </c>
      <c r="H83" s="14"/>
      <c r="I83" s="15"/>
      <c r="J83" s="23"/>
      <c r="K83" s="4"/>
    </row>
    <row r="84" spans="2:10" ht="16.5">
      <c r="B84" s="60"/>
      <c r="C84" s="8" t="s">
        <v>12</v>
      </c>
      <c r="D84" s="18">
        <v>198250</v>
      </c>
      <c r="E84" s="19">
        <v>0.03</v>
      </c>
      <c r="F84" s="19">
        <f>0.017*1.2</f>
        <v>0.0204</v>
      </c>
      <c r="G84" s="33">
        <f aca="true" t="shared" si="4" ref="G84:G90">D84*F84</f>
        <v>4044.3</v>
      </c>
      <c r="H84" s="24"/>
      <c r="I84" s="15"/>
      <c r="J84" s="23"/>
    </row>
    <row r="85" spans="2:10" ht="16.5">
      <c r="B85" s="60"/>
      <c r="C85" s="8" t="s">
        <v>5</v>
      </c>
      <c r="D85" s="18">
        <f>D84</f>
        <v>198250</v>
      </c>
      <c r="E85" s="19">
        <v>0.02</v>
      </c>
      <c r="F85" s="19">
        <f>0.0107*1.2</f>
        <v>0.012839999999999999</v>
      </c>
      <c r="G85" s="33">
        <f t="shared" si="4"/>
        <v>2545.5299999999997</v>
      </c>
      <c r="H85" s="24"/>
      <c r="I85" s="15"/>
      <c r="J85" s="23"/>
    </row>
    <row r="86" spans="2:10" ht="16.5">
      <c r="B86" s="60"/>
      <c r="C86" s="8" t="s">
        <v>13</v>
      </c>
      <c r="D86" s="18">
        <f>D84</f>
        <v>198250</v>
      </c>
      <c r="E86" s="19">
        <v>0.045</v>
      </c>
      <c r="F86" s="19">
        <f>0.0262*1.2</f>
        <v>0.03144</v>
      </c>
      <c r="G86" s="33">
        <f t="shared" si="4"/>
        <v>6232.9800000000005</v>
      </c>
      <c r="H86" s="24"/>
      <c r="I86" s="15"/>
      <c r="J86" s="23"/>
    </row>
    <row r="87" spans="2:10" ht="16.5">
      <c r="B87" s="57"/>
      <c r="C87" s="8" t="s">
        <v>1</v>
      </c>
      <c r="D87" s="18">
        <f>D84</f>
        <v>198250</v>
      </c>
      <c r="E87" s="19"/>
      <c r="F87" s="19">
        <f>0.36*1.2</f>
        <v>0.432</v>
      </c>
      <c r="G87" s="33">
        <f t="shared" si="4"/>
        <v>85644</v>
      </c>
      <c r="H87" s="24"/>
      <c r="I87" s="15"/>
      <c r="J87" s="23"/>
    </row>
    <row r="88" spans="2:10" ht="16.5">
      <c r="B88" s="60"/>
      <c r="C88" s="8" t="s">
        <v>4</v>
      </c>
      <c r="D88" s="18">
        <f>D84</f>
        <v>198250</v>
      </c>
      <c r="E88" s="19"/>
      <c r="F88" s="19">
        <f>0.066*1.2</f>
        <v>0.0792</v>
      </c>
      <c r="G88" s="33">
        <f t="shared" si="4"/>
        <v>15701.400000000001</v>
      </c>
      <c r="H88" s="24"/>
      <c r="I88" s="15"/>
      <c r="J88" s="23"/>
    </row>
    <row r="89" spans="2:10" ht="16.5">
      <c r="B89" s="60"/>
      <c r="C89" s="8" t="s">
        <v>3</v>
      </c>
      <c r="D89" s="18">
        <f>D84</f>
        <v>198250</v>
      </c>
      <c r="E89" s="19"/>
      <c r="F89" s="19">
        <f>E89*1.2</f>
        <v>0</v>
      </c>
      <c r="G89" s="33">
        <f t="shared" si="4"/>
        <v>0</v>
      </c>
      <c r="H89" s="15"/>
      <c r="I89" s="15"/>
      <c r="J89" s="23"/>
    </row>
    <row r="90" spans="2:10" ht="16.5">
      <c r="B90" s="60"/>
      <c r="C90" s="8" t="s">
        <v>2</v>
      </c>
      <c r="D90" s="18">
        <f>D84</f>
        <v>198250</v>
      </c>
      <c r="E90" s="19"/>
      <c r="F90" s="19">
        <f>0.405*1.2</f>
        <v>0.486</v>
      </c>
      <c r="G90" s="33">
        <f t="shared" si="4"/>
        <v>96349.5</v>
      </c>
      <c r="H90" s="24"/>
      <c r="I90" s="15"/>
      <c r="J90" s="23"/>
    </row>
    <row r="91" spans="2:11" ht="16.5">
      <c r="B91" s="66" t="s">
        <v>63</v>
      </c>
      <c r="C91" s="22" t="s">
        <v>28</v>
      </c>
      <c r="D91" s="26"/>
      <c r="E91" s="19"/>
      <c r="F91" s="19"/>
      <c r="G91" s="64">
        <f>SUM(G92:G98)</f>
        <v>11115.75984</v>
      </c>
      <c r="H91" s="14"/>
      <c r="I91" s="15"/>
      <c r="J91" s="23"/>
      <c r="K91" s="4"/>
    </row>
    <row r="92" spans="2:10" ht="16.5">
      <c r="B92" s="60"/>
      <c r="C92" s="8" t="s">
        <v>12</v>
      </c>
      <c r="D92" s="18">
        <v>10468</v>
      </c>
      <c r="E92" s="19">
        <v>0.03</v>
      </c>
      <c r="F92" s="19">
        <f>0.017*1.2</f>
        <v>0.0204</v>
      </c>
      <c r="G92" s="33">
        <f aca="true" t="shared" si="5" ref="G92:G98">D92*F92</f>
        <v>213.5472</v>
      </c>
      <c r="H92" s="24"/>
      <c r="I92" s="15"/>
      <c r="J92" s="23"/>
    </row>
    <row r="93" spans="2:10" ht="16.5">
      <c r="B93" s="60"/>
      <c r="C93" s="8" t="s">
        <v>5</v>
      </c>
      <c r="D93" s="18">
        <f>D92</f>
        <v>10468</v>
      </c>
      <c r="E93" s="19">
        <v>0.02</v>
      </c>
      <c r="F93" s="19">
        <f>0.0107*1.2</f>
        <v>0.012839999999999999</v>
      </c>
      <c r="G93" s="33">
        <f t="shared" si="5"/>
        <v>134.40912</v>
      </c>
      <c r="H93" s="24"/>
      <c r="I93" s="15"/>
      <c r="J93" s="23"/>
    </row>
    <row r="94" spans="2:10" ht="16.5">
      <c r="B94" s="60"/>
      <c r="C94" s="8" t="s">
        <v>13</v>
      </c>
      <c r="D94" s="18">
        <f>D92</f>
        <v>10468</v>
      </c>
      <c r="E94" s="19">
        <v>0.045</v>
      </c>
      <c r="F94" s="19">
        <f>0.0262*1.2</f>
        <v>0.03144</v>
      </c>
      <c r="G94" s="33">
        <f t="shared" si="5"/>
        <v>329.11392</v>
      </c>
      <c r="H94" s="24"/>
      <c r="I94" s="15"/>
      <c r="J94" s="23"/>
    </row>
    <row r="95" spans="2:10" ht="16.5">
      <c r="B95" s="57"/>
      <c r="C95" s="8" t="s">
        <v>1</v>
      </c>
      <c r="D95" s="18">
        <f>D92</f>
        <v>10468</v>
      </c>
      <c r="E95" s="19"/>
      <c r="F95" s="19">
        <f>0.36*1.2</f>
        <v>0.432</v>
      </c>
      <c r="G95" s="33">
        <f t="shared" si="5"/>
        <v>4522.176</v>
      </c>
      <c r="H95" s="24"/>
      <c r="I95" s="15"/>
      <c r="J95" s="23"/>
    </row>
    <row r="96" spans="2:10" ht="16.5">
      <c r="B96" s="60"/>
      <c r="C96" s="8" t="s">
        <v>8</v>
      </c>
      <c r="D96" s="18">
        <f>D92</f>
        <v>10468</v>
      </c>
      <c r="E96" s="19"/>
      <c r="F96" s="19">
        <f>0.066*1.2</f>
        <v>0.0792</v>
      </c>
      <c r="G96" s="33">
        <f t="shared" si="5"/>
        <v>829.0656</v>
      </c>
      <c r="H96" s="24"/>
      <c r="I96" s="15"/>
      <c r="J96" s="23"/>
    </row>
    <row r="97" spans="2:10" ht="16.5">
      <c r="B97" s="60"/>
      <c r="C97" s="8" t="s">
        <v>3</v>
      </c>
      <c r="D97" s="18">
        <f>D92</f>
        <v>10468</v>
      </c>
      <c r="E97" s="19"/>
      <c r="F97" s="19">
        <f>E97*1.2</f>
        <v>0</v>
      </c>
      <c r="G97" s="33">
        <f t="shared" si="5"/>
        <v>0</v>
      </c>
      <c r="H97" s="15"/>
      <c r="I97" s="15"/>
      <c r="J97" s="23"/>
    </row>
    <row r="98" spans="2:10" ht="16.5">
      <c r="B98" s="60"/>
      <c r="C98" s="8" t="s">
        <v>2</v>
      </c>
      <c r="D98" s="18">
        <f>D92</f>
        <v>10468</v>
      </c>
      <c r="E98" s="19"/>
      <c r="F98" s="19">
        <f>0.405*1.2</f>
        <v>0.486</v>
      </c>
      <c r="G98" s="33">
        <f t="shared" si="5"/>
        <v>5087.448</v>
      </c>
      <c r="H98" s="24"/>
      <c r="I98" s="15"/>
      <c r="J98" s="23"/>
    </row>
    <row r="99" spans="2:11" ht="16.5">
      <c r="B99" s="66" t="s">
        <v>64</v>
      </c>
      <c r="C99" s="22" t="s">
        <v>79</v>
      </c>
      <c r="D99" s="26"/>
      <c r="E99" s="19"/>
      <c r="F99" s="19"/>
      <c r="G99" s="64">
        <f>G100+G101+G102</f>
        <v>26999.271</v>
      </c>
      <c r="H99" s="14"/>
      <c r="I99" s="15"/>
      <c r="J99" s="23"/>
      <c r="K99" s="4"/>
    </row>
    <row r="100" spans="2:10" ht="16.5">
      <c r="B100" s="60"/>
      <c r="C100" s="8" t="s">
        <v>23</v>
      </c>
      <c r="D100" s="18">
        <v>59475</v>
      </c>
      <c r="E100" s="19"/>
      <c r="F100" s="19">
        <f>0.0238*1.2</f>
        <v>0.028560000000000002</v>
      </c>
      <c r="G100" s="33">
        <f>D100*F100</f>
        <v>1698.6060000000002</v>
      </c>
      <c r="H100" s="24"/>
      <c r="I100" s="25"/>
      <c r="J100" s="23"/>
    </row>
    <row r="101" spans="2:10" ht="16.5">
      <c r="B101" s="60"/>
      <c r="C101" s="8" t="s">
        <v>12</v>
      </c>
      <c r="D101" s="18">
        <f>D100</f>
        <v>59475</v>
      </c>
      <c r="E101" s="19">
        <v>0.03</v>
      </c>
      <c r="F101" s="19">
        <f>0.017*1.2</f>
        <v>0.0204</v>
      </c>
      <c r="G101" s="33">
        <f>D101*F101</f>
        <v>1213.2900000000002</v>
      </c>
      <c r="H101" s="24"/>
      <c r="I101" s="25"/>
      <c r="J101" s="23"/>
    </row>
    <row r="102" spans="2:10" ht="16.5">
      <c r="B102" s="60"/>
      <c r="C102" s="8" t="s">
        <v>1</v>
      </c>
      <c r="D102" s="18">
        <f>D100</f>
        <v>59475</v>
      </c>
      <c r="E102" s="19"/>
      <c r="F102" s="19">
        <f>0.3375*1.2</f>
        <v>0.405</v>
      </c>
      <c r="G102" s="33">
        <f>D102*F102</f>
        <v>24087.375</v>
      </c>
      <c r="H102" s="24"/>
      <c r="I102" s="25"/>
      <c r="J102" s="23"/>
    </row>
    <row r="103" spans="2:11" ht="16.5">
      <c r="B103" s="66" t="s">
        <v>65</v>
      </c>
      <c r="C103" s="22" t="s">
        <v>80</v>
      </c>
      <c r="D103" s="26"/>
      <c r="E103" s="19"/>
      <c r="F103" s="19"/>
      <c r="G103" s="64">
        <f>G104+G105+G106</f>
        <v>19799.4654</v>
      </c>
      <c r="H103" s="14"/>
      <c r="I103" s="15"/>
      <c r="J103" s="23"/>
      <c r="K103" s="4"/>
    </row>
    <row r="104" spans="2:10" ht="16.5">
      <c r="B104" s="60"/>
      <c r="C104" s="8" t="s">
        <v>23</v>
      </c>
      <c r="D104" s="18">
        <v>43615</v>
      </c>
      <c r="E104" s="19"/>
      <c r="F104" s="19">
        <f>0.0238*1.2</f>
        <v>0.028560000000000002</v>
      </c>
      <c r="G104" s="33">
        <f>D104*F104</f>
        <v>1245.6444000000001</v>
      </c>
      <c r="H104" s="24"/>
      <c r="I104" s="25"/>
      <c r="J104" s="23"/>
    </row>
    <row r="105" spans="2:10" ht="16.5">
      <c r="B105" s="60"/>
      <c r="C105" s="8" t="s">
        <v>12</v>
      </c>
      <c r="D105" s="18">
        <f>D104</f>
        <v>43615</v>
      </c>
      <c r="E105" s="19">
        <v>0.03</v>
      </c>
      <c r="F105" s="19">
        <f>0.017*1.2</f>
        <v>0.0204</v>
      </c>
      <c r="G105" s="33">
        <f>D105*F105</f>
        <v>889.7460000000001</v>
      </c>
      <c r="H105" s="24"/>
      <c r="I105" s="25"/>
      <c r="J105" s="23"/>
    </row>
    <row r="106" spans="2:10" ht="16.5">
      <c r="B106" s="60"/>
      <c r="C106" s="8" t="s">
        <v>1</v>
      </c>
      <c r="D106" s="18">
        <f>D104</f>
        <v>43615</v>
      </c>
      <c r="E106" s="19"/>
      <c r="F106" s="19">
        <f>0.3375*1.2</f>
        <v>0.405</v>
      </c>
      <c r="G106" s="33">
        <f>D106*F106</f>
        <v>17664.075</v>
      </c>
      <c r="H106" s="24"/>
      <c r="I106" s="25"/>
      <c r="J106" s="23"/>
    </row>
    <row r="107" spans="2:11" ht="15.75" customHeight="1">
      <c r="B107" s="66" t="s">
        <v>66</v>
      </c>
      <c r="C107" s="54" t="s">
        <v>31</v>
      </c>
      <c r="D107" s="26"/>
      <c r="E107" s="19"/>
      <c r="F107" s="19"/>
      <c r="G107" s="64">
        <f>G108+G109+G110+G111+G112+G113</f>
        <v>82352.03520000001</v>
      </c>
      <c r="H107" s="14"/>
      <c r="I107" s="15"/>
      <c r="J107" s="23"/>
      <c r="K107" s="4"/>
    </row>
    <row r="108" spans="2:10" ht="16.5">
      <c r="B108" s="60"/>
      <c r="C108" s="8" t="s">
        <v>5</v>
      </c>
      <c r="D108" s="18">
        <v>186355</v>
      </c>
      <c r="E108" s="19">
        <v>0.021</v>
      </c>
      <c r="F108" s="19">
        <f>0.0107*1.2</f>
        <v>0.012839999999999999</v>
      </c>
      <c r="G108" s="33">
        <f aca="true" t="shared" si="6" ref="G108:G113">D108*F108</f>
        <v>2392.7981999999997</v>
      </c>
      <c r="H108" s="24"/>
      <c r="I108" s="15"/>
      <c r="J108" s="23"/>
    </row>
    <row r="109" spans="2:10" ht="16.5">
      <c r="B109" s="60"/>
      <c r="C109" s="8" t="s">
        <v>12</v>
      </c>
      <c r="D109" s="18">
        <f>D108</f>
        <v>186355</v>
      </c>
      <c r="E109" s="19">
        <v>0.03</v>
      </c>
      <c r="F109" s="19">
        <f>0.017*1.2</f>
        <v>0.0204</v>
      </c>
      <c r="G109" s="33">
        <f t="shared" si="6"/>
        <v>3801.6420000000003</v>
      </c>
      <c r="H109" s="24"/>
      <c r="I109" s="15"/>
      <c r="J109" s="23"/>
    </row>
    <row r="110" spans="2:10" ht="16.5">
      <c r="B110" s="60"/>
      <c r="C110" s="8" t="s">
        <v>1</v>
      </c>
      <c r="D110" s="18">
        <f>D108</f>
        <v>186355</v>
      </c>
      <c r="E110" s="19"/>
      <c r="F110" s="19">
        <f>0.3375*1.2</f>
        <v>0.405</v>
      </c>
      <c r="G110" s="33">
        <f t="shared" si="6"/>
        <v>75473.77500000001</v>
      </c>
      <c r="H110" s="24"/>
      <c r="I110" s="15"/>
      <c r="J110" s="23"/>
    </row>
    <row r="111" spans="2:10" ht="16.5">
      <c r="B111" s="60"/>
      <c r="C111" s="8" t="s">
        <v>21</v>
      </c>
      <c r="D111" s="18">
        <v>1500</v>
      </c>
      <c r="E111" s="19"/>
      <c r="F111" s="19">
        <f>0.3375*1.2</f>
        <v>0.405</v>
      </c>
      <c r="G111" s="33">
        <f t="shared" si="6"/>
        <v>607.5</v>
      </c>
      <c r="H111" s="24"/>
      <c r="I111" s="15"/>
      <c r="J111" s="23"/>
    </row>
    <row r="112" spans="2:10" ht="16.5">
      <c r="B112" s="60"/>
      <c r="C112" s="8" t="s">
        <v>22</v>
      </c>
      <c r="D112" s="18">
        <v>1500</v>
      </c>
      <c r="E112" s="19"/>
      <c r="F112" s="19">
        <f>0.017*1.2</f>
        <v>0.0204</v>
      </c>
      <c r="G112" s="33">
        <f t="shared" si="6"/>
        <v>30.6</v>
      </c>
      <c r="H112" s="24"/>
      <c r="I112" s="15"/>
      <c r="J112" s="23"/>
    </row>
    <row r="113" spans="2:10" ht="16.5">
      <c r="B113" s="60"/>
      <c r="C113" s="8" t="s">
        <v>32</v>
      </c>
      <c r="D113" s="18">
        <v>3000</v>
      </c>
      <c r="E113" s="19"/>
      <c r="F113" s="19">
        <f>0.0127*1.2</f>
        <v>0.015239999999999998</v>
      </c>
      <c r="G113" s="33">
        <f t="shared" si="6"/>
        <v>45.71999999999999</v>
      </c>
      <c r="H113" s="24"/>
      <c r="I113" s="15"/>
      <c r="J113" s="23"/>
    </row>
    <row r="114" spans="2:11" ht="16.5">
      <c r="B114" s="66" t="s">
        <v>67</v>
      </c>
      <c r="C114" s="54" t="s">
        <v>26</v>
      </c>
      <c r="D114" s="18"/>
      <c r="E114" s="19"/>
      <c r="F114" s="19"/>
      <c r="G114" s="64">
        <f>SUM(G115:G127)</f>
        <v>20986.784649999998</v>
      </c>
      <c r="H114" s="14"/>
      <c r="I114" s="15"/>
      <c r="J114" s="23"/>
      <c r="K114" s="4"/>
    </row>
    <row r="115" spans="2:10" ht="16.5">
      <c r="B115" s="60"/>
      <c r="C115" s="8" t="s">
        <v>5</v>
      </c>
      <c r="D115" s="18">
        <v>11895</v>
      </c>
      <c r="E115" s="19"/>
      <c r="F115" s="19">
        <f>0.0308*1.2</f>
        <v>0.03696</v>
      </c>
      <c r="G115" s="33">
        <f aca="true" t="shared" si="7" ref="G115:G127">D115*F115</f>
        <v>439.6392</v>
      </c>
      <c r="H115" s="24"/>
      <c r="I115" s="15"/>
      <c r="J115" s="23"/>
    </row>
    <row r="116" spans="2:10" ht="16.5">
      <c r="B116" s="60"/>
      <c r="C116" s="8" t="s">
        <v>12</v>
      </c>
      <c r="D116" s="18">
        <f>D115</f>
        <v>11895</v>
      </c>
      <c r="E116" s="19">
        <v>0.03</v>
      </c>
      <c r="F116" s="19">
        <f>0.017*1.2</f>
        <v>0.0204</v>
      </c>
      <c r="G116" s="33">
        <f t="shared" si="7"/>
        <v>242.65800000000002</v>
      </c>
      <c r="H116" s="24"/>
      <c r="I116" s="15"/>
      <c r="J116" s="23"/>
    </row>
    <row r="117" spans="2:10" ht="16.5">
      <c r="B117" s="60"/>
      <c r="C117" s="8" t="s">
        <v>14</v>
      </c>
      <c r="D117" s="18">
        <f>D115</f>
        <v>11895</v>
      </c>
      <c r="E117" s="19"/>
      <c r="F117" s="19">
        <f>0.36*1.2</f>
        <v>0.432</v>
      </c>
      <c r="G117" s="33">
        <f t="shared" si="7"/>
        <v>5138.64</v>
      </c>
      <c r="H117" s="24"/>
      <c r="I117" s="15"/>
      <c r="J117" s="23"/>
    </row>
    <row r="118" spans="2:10" ht="16.5">
      <c r="B118" s="60"/>
      <c r="C118" s="8" t="s">
        <v>10</v>
      </c>
      <c r="D118" s="18">
        <f>D115</f>
        <v>11895</v>
      </c>
      <c r="E118" s="19">
        <v>0.421</v>
      </c>
      <c r="F118" s="19">
        <f>0.1422*1.2</f>
        <v>0.17064</v>
      </c>
      <c r="G118" s="33">
        <f t="shared" si="7"/>
        <v>2029.7627999999997</v>
      </c>
      <c r="H118" s="24"/>
      <c r="I118" s="15"/>
      <c r="J118" s="23"/>
    </row>
    <row r="119" spans="2:10" ht="16.5">
      <c r="B119" s="60"/>
      <c r="C119" s="8" t="s">
        <v>11</v>
      </c>
      <c r="D119" s="18">
        <f>D115</f>
        <v>11895</v>
      </c>
      <c r="E119" s="19">
        <v>0.0877</v>
      </c>
      <c r="F119" s="19">
        <f>0.0308*1.2</f>
        <v>0.03696</v>
      </c>
      <c r="G119" s="33">
        <f t="shared" si="7"/>
        <v>439.6392</v>
      </c>
      <c r="H119" s="24"/>
      <c r="I119" s="15"/>
      <c r="J119" s="23"/>
    </row>
    <row r="120" spans="2:10" ht="16.5">
      <c r="B120" s="60"/>
      <c r="C120" s="8" t="s">
        <v>69</v>
      </c>
      <c r="D120" s="18">
        <f>D115</f>
        <v>11895</v>
      </c>
      <c r="E120" s="19"/>
      <c r="F120" s="19">
        <f>0.0475*1.2</f>
        <v>0.056999999999999995</v>
      </c>
      <c r="G120" s="33">
        <f t="shared" si="7"/>
        <v>678.015</v>
      </c>
      <c r="H120" s="24"/>
      <c r="I120" s="15"/>
      <c r="J120" s="23"/>
    </row>
    <row r="121" spans="2:10" ht="16.5">
      <c r="B121" s="60"/>
      <c r="C121" s="8" t="s">
        <v>17</v>
      </c>
      <c r="D121" s="18">
        <f>D115</f>
        <v>11895</v>
      </c>
      <c r="E121" s="19"/>
      <c r="F121" s="19">
        <f>0.0307*1.2</f>
        <v>0.03684</v>
      </c>
      <c r="G121" s="33">
        <f t="shared" si="7"/>
        <v>438.2118</v>
      </c>
      <c r="H121" s="24"/>
      <c r="I121" s="15"/>
      <c r="J121" s="23"/>
    </row>
    <row r="122" spans="2:10" ht="16.5">
      <c r="B122" s="60"/>
      <c r="C122" s="8" t="s">
        <v>18</v>
      </c>
      <c r="D122" s="18">
        <f>D115</f>
        <v>11895</v>
      </c>
      <c r="E122" s="19"/>
      <c r="F122" s="19">
        <f>0.3375*1.2</f>
        <v>0.405</v>
      </c>
      <c r="G122" s="33">
        <f t="shared" si="7"/>
        <v>4817.475</v>
      </c>
      <c r="H122" s="24"/>
      <c r="I122" s="15"/>
      <c r="J122" s="23"/>
    </row>
    <row r="123" spans="2:10" ht="16.5">
      <c r="B123" s="60"/>
      <c r="C123" s="8" t="s">
        <v>19</v>
      </c>
      <c r="D123" s="18">
        <f>D115</f>
        <v>11895</v>
      </c>
      <c r="E123" s="19"/>
      <c r="F123" s="19">
        <f>0.0156*1.2</f>
        <v>0.018719999999999997</v>
      </c>
      <c r="G123" s="33">
        <f t="shared" si="7"/>
        <v>222.67439999999996</v>
      </c>
      <c r="H123" s="24"/>
      <c r="I123" s="15"/>
      <c r="J123" s="23"/>
    </row>
    <row r="124" spans="2:10" ht="16.5">
      <c r="B124" s="60"/>
      <c r="C124" s="8" t="s">
        <v>70</v>
      </c>
      <c r="D124" s="18">
        <f>D116</f>
        <v>11895</v>
      </c>
      <c r="E124" s="19"/>
      <c r="F124" s="19">
        <f>0.0485/1.2</f>
        <v>0.04041666666666667</v>
      </c>
      <c r="G124" s="33">
        <f t="shared" si="7"/>
        <v>480.75625</v>
      </c>
      <c r="H124" s="24"/>
      <c r="I124" s="15"/>
      <c r="J124" s="23"/>
    </row>
    <row r="125" spans="2:10" ht="16.5">
      <c r="B125" s="60"/>
      <c r="C125" s="8" t="s">
        <v>12</v>
      </c>
      <c r="D125" s="18">
        <f>D117</f>
        <v>11895</v>
      </c>
      <c r="E125" s="19"/>
      <c r="F125" s="19">
        <f>0.017*1.2</f>
        <v>0.0204</v>
      </c>
      <c r="G125" s="33">
        <f t="shared" si="7"/>
        <v>242.65800000000002</v>
      </c>
      <c r="H125" s="24"/>
      <c r="I125" s="15"/>
      <c r="J125" s="23"/>
    </row>
    <row r="126" spans="2:10" ht="16.5">
      <c r="B126" s="60"/>
      <c r="C126" s="8" t="s">
        <v>69</v>
      </c>
      <c r="D126" s="18">
        <f>D118</f>
        <v>11895</v>
      </c>
      <c r="E126" s="19"/>
      <c r="F126" s="19">
        <f>0.0475*1.2</f>
        <v>0.056999999999999995</v>
      </c>
      <c r="G126" s="33">
        <f t="shared" si="7"/>
        <v>678.015</v>
      </c>
      <c r="H126" s="24"/>
      <c r="I126" s="15"/>
      <c r="J126" s="23"/>
    </row>
    <row r="127" spans="2:10" ht="16.5">
      <c r="B127" s="60"/>
      <c r="C127" s="8" t="s">
        <v>14</v>
      </c>
      <c r="D127" s="18">
        <f>D119</f>
        <v>11895</v>
      </c>
      <c r="E127" s="19"/>
      <c r="F127" s="19">
        <f>0.36*1.2</f>
        <v>0.432</v>
      </c>
      <c r="G127" s="33">
        <f t="shared" si="7"/>
        <v>5138.64</v>
      </c>
      <c r="H127" s="24"/>
      <c r="I127" s="15"/>
      <c r="J127" s="23"/>
    </row>
    <row r="128" spans="2:11" ht="16.5">
      <c r="B128" s="63" t="s">
        <v>68</v>
      </c>
      <c r="C128" s="54" t="s">
        <v>25</v>
      </c>
      <c r="D128" s="18"/>
      <c r="E128" s="19"/>
      <c r="F128" s="19"/>
      <c r="G128" s="64">
        <f>G129+G130+G131</f>
        <v>5499.7722</v>
      </c>
      <c r="H128" s="14"/>
      <c r="I128" s="15"/>
      <c r="J128" s="23"/>
      <c r="K128" s="4"/>
    </row>
    <row r="129" spans="2:10" ht="16.5">
      <c r="B129" s="60"/>
      <c r="C129" s="8" t="s">
        <v>5</v>
      </c>
      <c r="D129" s="18">
        <v>11895</v>
      </c>
      <c r="E129" s="19"/>
      <c r="F129" s="19">
        <f>0.0308*1.2</f>
        <v>0.03696</v>
      </c>
      <c r="G129" s="33">
        <f>D129*F129</f>
        <v>439.6392</v>
      </c>
      <c r="H129" s="24"/>
      <c r="I129" s="15"/>
      <c r="J129" s="23"/>
    </row>
    <row r="130" spans="2:10" ht="16.5">
      <c r="B130" s="60"/>
      <c r="C130" s="8" t="s">
        <v>12</v>
      </c>
      <c r="D130" s="18">
        <f>D129</f>
        <v>11895</v>
      </c>
      <c r="E130" s="19">
        <v>0.03</v>
      </c>
      <c r="F130" s="19">
        <f>0.017*1.2</f>
        <v>0.0204</v>
      </c>
      <c r="G130" s="33">
        <f>D130*F130</f>
        <v>242.65800000000002</v>
      </c>
      <c r="H130" s="24"/>
      <c r="I130" s="15"/>
      <c r="J130" s="23"/>
    </row>
    <row r="131" spans="2:10" ht="16.5">
      <c r="B131" s="60"/>
      <c r="C131" s="8" t="s">
        <v>14</v>
      </c>
      <c r="D131" s="18">
        <f>D129</f>
        <v>11895</v>
      </c>
      <c r="E131" s="19"/>
      <c r="F131" s="19">
        <f>0.3375*1.2</f>
        <v>0.405</v>
      </c>
      <c r="G131" s="33">
        <f>D131*F131</f>
        <v>4817.475</v>
      </c>
      <c r="H131" s="24"/>
      <c r="I131" s="15"/>
      <c r="J131" s="23"/>
    </row>
    <row r="132" spans="2:11" ht="31.5" customHeight="1">
      <c r="B132" s="67" t="s">
        <v>94</v>
      </c>
      <c r="C132" s="54" t="s">
        <v>35</v>
      </c>
      <c r="D132" s="18"/>
      <c r="E132" s="19"/>
      <c r="F132" s="19"/>
      <c r="G132" s="64">
        <f>G133+G134+G135</f>
        <v>550.2084</v>
      </c>
      <c r="H132" s="14"/>
      <c r="I132" s="15"/>
      <c r="J132" s="23"/>
      <c r="K132" s="4"/>
    </row>
    <row r="133" spans="2:10" ht="16.5">
      <c r="B133" s="60"/>
      <c r="C133" s="8" t="s">
        <v>5</v>
      </c>
      <c r="D133" s="18">
        <v>1190</v>
      </c>
      <c r="E133" s="19"/>
      <c r="F133" s="19">
        <f>0.0308*1.2</f>
        <v>0.03696</v>
      </c>
      <c r="G133" s="33">
        <f>D133*F133</f>
        <v>43.9824</v>
      </c>
      <c r="H133" s="24"/>
      <c r="I133" s="15"/>
      <c r="J133" s="23"/>
    </row>
    <row r="134" spans="2:10" ht="16.5">
      <c r="B134" s="60"/>
      <c r="C134" s="8" t="s">
        <v>12</v>
      </c>
      <c r="D134" s="18">
        <f>D133</f>
        <v>1190</v>
      </c>
      <c r="E134" s="19">
        <v>0.03</v>
      </c>
      <c r="F134" s="19">
        <f>0.017*1.2</f>
        <v>0.0204</v>
      </c>
      <c r="G134" s="33">
        <f>D134*F134</f>
        <v>24.276000000000003</v>
      </c>
      <c r="H134" s="24"/>
      <c r="I134" s="15"/>
      <c r="J134" s="23"/>
    </row>
    <row r="135" spans="2:10" ht="16.5">
      <c r="B135" s="60"/>
      <c r="C135" s="8" t="s">
        <v>14</v>
      </c>
      <c r="D135" s="18">
        <f>D133</f>
        <v>1190</v>
      </c>
      <c r="E135" s="19"/>
      <c r="F135" s="19">
        <f>0.3375*1.2</f>
        <v>0.405</v>
      </c>
      <c r="G135" s="33">
        <f>D135*F135</f>
        <v>481.95000000000005</v>
      </c>
      <c r="H135" s="24"/>
      <c r="I135" s="15"/>
      <c r="J135" s="23"/>
    </row>
    <row r="136" spans="2:11" ht="48.75" customHeight="1">
      <c r="B136" s="67" t="s">
        <v>95</v>
      </c>
      <c r="C136" s="54" t="s">
        <v>36</v>
      </c>
      <c r="D136" s="18"/>
      <c r="E136" s="19"/>
      <c r="F136" s="19"/>
      <c r="G136" s="64">
        <f>G137+G138+G139</f>
        <v>55.02084</v>
      </c>
      <c r="H136" s="14"/>
      <c r="I136" s="15"/>
      <c r="J136" s="23"/>
      <c r="K136" s="4"/>
    </row>
    <row r="137" spans="2:10" ht="16.5">
      <c r="B137" s="60"/>
      <c r="C137" s="8" t="s">
        <v>5</v>
      </c>
      <c r="D137" s="18">
        <v>119</v>
      </c>
      <c r="E137" s="19"/>
      <c r="F137" s="19">
        <f>0.0308*1.2</f>
        <v>0.03696</v>
      </c>
      <c r="G137" s="33">
        <f>D137*F137</f>
        <v>4.39824</v>
      </c>
      <c r="H137" s="24"/>
      <c r="I137" s="15"/>
      <c r="J137" s="23"/>
    </row>
    <row r="138" spans="2:10" ht="16.5">
      <c r="B138" s="60"/>
      <c r="C138" s="8" t="s">
        <v>12</v>
      </c>
      <c r="D138" s="18">
        <f>D137</f>
        <v>119</v>
      </c>
      <c r="E138" s="19">
        <v>0.03</v>
      </c>
      <c r="F138" s="19">
        <f>0.017*1.2</f>
        <v>0.0204</v>
      </c>
      <c r="G138" s="33">
        <f>D138*F138</f>
        <v>2.4276</v>
      </c>
      <c r="H138" s="24"/>
      <c r="I138" s="15"/>
      <c r="J138" s="23"/>
    </row>
    <row r="139" spans="2:10" ht="16.5">
      <c r="B139" s="60"/>
      <c r="C139" s="8" t="s">
        <v>14</v>
      </c>
      <c r="D139" s="18">
        <f>D137</f>
        <v>119</v>
      </c>
      <c r="E139" s="19"/>
      <c r="F139" s="19">
        <f>0.3375*1.2</f>
        <v>0.405</v>
      </c>
      <c r="G139" s="33">
        <f>D139*F139</f>
        <v>48.195</v>
      </c>
      <c r="H139" s="24"/>
      <c r="I139" s="15"/>
      <c r="J139" s="23"/>
    </row>
    <row r="140" spans="2:8" ht="16.5">
      <c r="B140" s="57">
        <v>4</v>
      </c>
      <c r="C140" s="22" t="s">
        <v>0</v>
      </c>
      <c r="D140" s="22"/>
      <c r="E140" s="22"/>
      <c r="F140" s="22"/>
      <c r="G140" s="64">
        <f>+G83+G91+G99+G103+G107+G114+G128+G132+G136</f>
        <v>377876.02753</v>
      </c>
      <c r="H140" s="3"/>
    </row>
    <row r="141" spans="2:11" ht="16.5">
      <c r="B141" s="27"/>
      <c r="C141" s="27"/>
      <c r="D141" s="27"/>
      <c r="E141" s="27"/>
      <c r="F141" s="27"/>
      <c r="G141" s="28"/>
      <c r="H141" s="24"/>
      <c r="I141" s="15"/>
      <c r="K141" s="29"/>
    </row>
    <row r="142" spans="2:11" ht="5.25" customHeight="1">
      <c r="B142" s="27"/>
      <c r="C142" s="27"/>
      <c r="D142" s="27"/>
      <c r="E142" s="27"/>
      <c r="F142" s="27"/>
      <c r="G142" s="28"/>
      <c r="H142" s="24"/>
      <c r="I142" s="15"/>
      <c r="K142" s="29"/>
    </row>
    <row r="143" spans="2:11" ht="19.5">
      <c r="B143" s="27"/>
      <c r="C143" s="27"/>
      <c r="D143" s="27"/>
      <c r="E143" s="27"/>
      <c r="F143" s="27"/>
      <c r="G143" s="28"/>
      <c r="H143" s="78" t="s">
        <v>98</v>
      </c>
      <c r="I143" s="15"/>
      <c r="K143" s="29"/>
    </row>
    <row r="144" spans="2:11" ht="9.75" customHeight="1">
      <c r="B144" s="27"/>
      <c r="C144" s="27"/>
      <c r="D144" s="27"/>
      <c r="E144" s="27"/>
      <c r="F144" s="27"/>
      <c r="G144" s="28"/>
      <c r="H144" s="24"/>
      <c r="I144" s="15"/>
      <c r="K144" s="29"/>
    </row>
    <row r="145" spans="2:11" ht="18.75">
      <c r="B145" s="70" t="s">
        <v>85</v>
      </c>
      <c r="D145" s="27"/>
      <c r="E145" s="27"/>
      <c r="F145" s="27"/>
      <c r="G145" s="28"/>
      <c r="H145" s="24"/>
      <c r="I145" s="15"/>
      <c r="K145" s="29"/>
    </row>
    <row r="146" spans="2:9" ht="19.5" customHeight="1">
      <c r="B146" s="30"/>
      <c r="C146" s="31"/>
      <c r="D146" s="32"/>
      <c r="E146" s="32"/>
      <c r="F146" s="32"/>
      <c r="G146" s="28"/>
      <c r="H146" s="24"/>
      <c r="I146" s="15"/>
    </row>
    <row r="147" spans="2:8" ht="34.5" customHeight="1">
      <c r="B147" s="16"/>
      <c r="C147" s="16"/>
      <c r="D147" s="53" t="s">
        <v>87</v>
      </c>
      <c r="E147" s="53" t="s">
        <v>60</v>
      </c>
      <c r="F147" s="53" t="s">
        <v>89</v>
      </c>
      <c r="G147" s="53" t="s">
        <v>90</v>
      </c>
      <c r="H147" s="3"/>
    </row>
    <row r="148" spans="2:9" ht="22.5" customHeight="1">
      <c r="B148" s="57">
        <v>5</v>
      </c>
      <c r="C148" s="54" t="s">
        <v>24</v>
      </c>
      <c r="D148" s="17"/>
      <c r="E148" s="17"/>
      <c r="F148" s="17"/>
      <c r="G148" s="68">
        <f>+G149+G150</f>
        <v>1537340.625</v>
      </c>
      <c r="H148" s="24"/>
      <c r="I148" s="15"/>
    </row>
    <row r="149" spans="2:9" ht="33">
      <c r="B149" s="60"/>
      <c r="C149" s="10" t="s">
        <v>37</v>
      </c>
      <c r="D149" s="18">
        <v>12500</v>
      </c>
      <c r="E149" s="33"/>
      <c r="F149" s="33">
        <f>12.57*1.085</f>
        <v>13.63845</v>
      </c>
      <c r="G149" s="33">
        <f>D149*F149</f>
        <v>170480.625</v>
      </c>
      <c r="H149" s="34"/>
      <c r="I149" s="35"/>
    </row>
    <row r="150" spans="2:9" ht="35.25" customHeight="1">
      <c r="B150" s="60"/>
      <c r="C150" s="36" t="s">
        <v>33</v>
      </c>
      <c r="D150" s="18">
        <v>209000</v>
      </c>
      <c r="E150" s="33"/>
      <c r="F150" s="33">
        <v>6.54</v>
      </c>
      <c r="G150" s="33">
        <f>D150*F150</f>
        <v>1366860</v>
      </c>
      <c r="H150" s="3"/>
      <c r="I150" s="37"/>
    </row>
    <row r="151" spans="2:11" s="4" customFormat="1" ht="22.5" customHeight="1">
      <c r="B151" s="57">
        <v>5</v>
      </c>
      <c r="C151" s="22" t="s">
        <v>0</v>
      </c>
      <c r="D151" s="69"/>
      <c r="E151" s="19"/>
      <c r="F151" s="19"/>
      <c r="G151" s="64">
        <f>SUM(G149:G150)</f>
        <v>1537340.625</v>
      </c>
      <c r="H151" s="38"/>
      <c r="K151" s="5"/>
    </row>
    <row r="152" spans="2:11" s="4" customFormat="1" ht="5.25" customHeight="1">
      <c r="B152" s="73"/>
      <c r="C152" s="11"/>
      <c r="D152" s="43"/>
      <c r="E152" s="20"/>
      <c r="F152" s="20"/>
      <c r="G152" s="14"/>
      <c r="H152" s="38"/>
      <c r="K152" s="5"/>
    </row>
    <row r="153" spans="2:11" s="4" customFormat="1" ht="16.5">
      <c r="B153" s="12"/>
      <c r="C153" s="12"/>
      <c r="D153" s="39"/>
      <c r="E153" s="15"/>
      <c r="F153" s="15"/>
      <c r="G153" s="40"/>
      <c r="H153" s="41"/>
      <c r="K153" s="5"/>
    </row>
    <row r="154" spans="2:11" s="4" customFormat="1" ht="16.5">
      <c r="B154" s="12"/>
      <c r="C154" s="12"/>
      <c r="D154" s="39"/>
      <c r="E154" s="15"/>
      <c r="F154" s="15"/>
      <c r="G154" s="40"/>
      <c r="H154" s="41"/>
      <c r="K154" s="5"/>
    </row>
    <row r="155" spans="2:11" s="4" customFormat="1" ht="16.5">
      <c r="B155" s="12"/>
      <c r="C155" s="12"/>
      <c r="D155" s="39"/>
      <c r="E155" s="15"/>
      <c r="F155" s="15"/>
      <c r="G155" s="42"/>
      <c r="H155" s="41"/>
      <c r="K155" s="5"/>
    </row>
    <row r="156" spans="2:11" s="4" customFormat="1" ht="16.5">
      <c r="B156" s="11"/>
      <c r="C156" s="11"/>
      <c r="D156" s="43"/>
      <c r="E156" s="15"/>
      <c r="F156" s="15"/>
      <c r="G156" s="44"/>
      <c r="H156" s="45"/>
      <c r="K156" s="5"/>
    </row>
    <row r="157" spans="2:11" s="4" customFormat="1" ht="16.5">
      <c r="B157" s="32"/>
      <c r="C157" s="32"/>
      <c r="D157" s="32"/>
      <c r="E157" s="32"/>
      <c r="F157" s="32"/>
      <c r="G157" s="3"/>
      <c r="H157" s="45"/>
      <c r="K157" s="5"/>
    </row>
    <row r="158" spans="2:11" s="4" customFormat="1" ht="16.5">
      <c r="B158" s="30"/>
      <c r="C158" s="32"/>
      <c r="D158" s="32"/>
      <c r="E158" s="32"/>
      <c r="F158" s="32"/>
      <c r="G158" s="3"/>
      <c r="H158" s="45"/>
      <c r="K158" s="5"/>
    </row>
    <row r="159" spans="2:11" s="4" customFormat="1" ht="16.5">
      <c r="B159" s="31"/>
      <c r="C159" s="31"/>
      <c r="D159" s="41"/>
      <c r="E159" s="41"/>
      <c r="F159" s="41"/>
      <c r="G159" s="41"/>
      <c r="H159" s="45"/>
      <c r="K159" s="5"/>
    </row>
    <row r="160" spans="2:11" s="4" customFormat="1" ht="16.5">
      <c r="B160" s="41"/>
      <c r="C160" s="41"/>
      <c r="D160" s="41"/>
      <c r="E160" s="41"/>
      <c r="F160" s="41"/>
      <c r="G160" s="41"/>
      <c r="H160" s="45"/>
      <c r="K160" s="5"/>
    </row>
    <row r="161" spans="2:11" s="4" customFormat="1" ht="16.5">
      <c r="B161" s="11"/>
      <c r="C161" s="11"/>
      <c r="D161" s="43"/>
      <c r="E161" s="43"/>
      <c r="F161" s="43"/>
      <c r="G161" s="3"/>
      <c r="H161" s="45"/>
      <c r="K161" s="5"/>
    </row>
    <row r="162" spans="2:11" s="4" customFormat="1" ht="16.5">
      <c r="B162" s="12"/>
      <c r="C162" s="31"/>
      <c r="D162" s="46"/>
      <c r="E162" s="15"/>
      <c r="F162" s="15"/>
      <c r="G162" s="42"/>
      <c r="H162" s="45"/>
      <c r="K162" s="5"/>
    </row>
    <row r="163" spans="2:11" s="4" customFormat="1" ht="16.5">
      <c r="B163" s="12"/>
      <c r="C163" s="31"/>
      <c r="D163" s="39"/>
      <c r="E163" s="15"/>
      <c r="F163" s="15"/>
      <c r="G163" s="42"/>
      <c r="H163" s="45"/>
      <c r="K163" s="5"/>
    </row>
    <row r="164" spans="2:11" s="4" customFormat="1" ht="16.5">
      <c r="B164" s="12"/>
      <c r="C164" s="12"/>
      <c r="D164" s="39"/>
      <c r="E164" s="15"/>
      <c r="F164" s="15"/>
      <c r="G164" s="42"/>
      <c r="H164" s="45"/>
      <c r="K164" s="5"/>
    </row>
    <row r="165" spans="2:11" s="4" customFormat="1" ht="16.5">
      <c r="B165" s="12"/>
      <c r="C165" s="12"/>
      <c r="D165" s="39"/>
      <c r="E165" s="15"/>
      <c r="F165" s="15"/>
      <c r="G165" s="42"/>
      <c r="H165" s="45"/>
      <c r="K165" s="5"/>
    </row>
    <row r="166" spans="2:11" s="4" customFormat="1" ht="16.5">
      <c r="B166" s="12"/>
      <c r="C166" s="12"/>
      <c r="D166" s="39"/>
      <c r="E166" s="15"/>
      <c r="F166" s="15"/>
      <c r="G166" s="42"/>
      <c r="H166" s="45"/>
      <c r="K166" s="5"/>
    </row>
    <row r="167" spans="2:11" s="4" customFormat="1" ht="16.5">
      <c r="B167" s="12"/>
      <c r="C167" s="12"/>
      <c r="D167" s="39"/>
      <c r="E167" s="15"/>
      <c r="F167" s="15"/>
      <c r="G167" s="40"/>
      <c r="H167" s="45"/>
      <c r="K167" s="5"/>
    </row>
    <row r="168" spans="2:11" s="4" customFormat="1" ht="16.5">
      <c r="B168" s="12"/>
      <c r="C168" s="12"/>
      <c r="D168" s="39"/>
      <c r="E168" s="15"/>
      <c r="F168" s="15"/>
      <c r="G168" s="40"/>
      <c r="H168" s="45"/>
      <c r="K168" s="5"/>
    </row>
    <row r="169" spans="2:11" s="4" customFormat="1" ht="16.5">
      <c r="B169" s="11"/>
      <c r="C169" s="11"/>
      <c r="D169" s="39"/>
      <c r="E169" s="15"/>
      <c r="F169" s="15"/>
      <c r="G169" s="42"/>
      <c r="H169" s="45"/>
      <c r="K169" s="5"/>
    </row>
    <row r="170" spans="2:11" s="4" customFormat="1" ht="16.5">
      <c r="B170" s="11"/>
      <c r="C170" s="47"/>
      <c r="D170" s="12"/>
      <c r="E170" s="15"/>
      <c r="F170" s="15"/>
      <c r="G170" s="42"/>
      <c r="H170" s="45"/>
      <c r="K170" s="5"/>
    </row>
    <row r="171" spans="2:11" s="4" customFormat="1" ht="16.5">
      <c r="B171" s="12"/>
      <c r="C171" s="12"/>
      <c r="D171" s="39"/>
      <c r="E171" s="15"/>
      <c r="F171" s="15"/>
      <c r="G171" s="42"/>
      <c r="H171" s="45"/>
      <c r="K171" s="5"/>
    </row>
    <row r="172" spans="2:11" s="4" customFormat="1" ht="16.5">
      <c r="B172" s="12"/>
      <c r="C172" s="12"/>
      <c r="D172" s="39"/>
      <c r="E172" s="15"/>
      <c r="F172" s="15"/>
      <c r="G172" s="42"/>
      <c r="H172" s="45"/>
      <c r="K172" s="5"/>
    </row>
    <row r="173" spans="2:11" s="4" customFormat="1" ht="16.5">
      <c r="B173" s="12"/>
      <c r="C173" s="12"/>
      <c r="D173" s="39"/>
      <c r="E173" s="15"/>
      <c r="F173" s="15"/>
      <c r="G173" s="42"/>
      <c r="H173" s="45"/>
      <c r="K173" s="5"/>
    </row>
    <row r="174" spans="2:11" s="4" customFormat="1" ht="16.5">
      <c r="B174" s="12"/>
      <c r="C174" s="12"/>
      <c r="D174" s="39"/>
      <c r="E174" s="15"/>
      <c r="F174" s="15"/>
      <c r="G174" s="42"/>
      <c r="H174" s="45"/>
      <c r="K174" s="5"/>
    </row>
    <row r="175" spans="2:11" s="4" customFormat="1" ht="16.5">
      <c r="B175" s="12"/>
      <c r="C175" s="12"/>
      <c r="D175" s="39"/>
      <c r="E175" s="15"/>
      <c r="F175" s="15"/>
      <c r="G175" s="42"/>
      <c r="H175" s="45"/>
      <c r="K175" s="5"/>
    </row>
    <row r="176" spans="2:11" s="4" customFormat="1" ht="16.5">
      <c r="B176" s="12"/>
      <c r="C176" s="12"/>
      <c r="D176" s="39"/>
      <c r="E176" s="15"/>
      <c r="F176" s="15"/>
      <c r="G176" s="42"/>
      <c r="H176" s="45"/>
      <c r="K176" s="5"/>
    </row>
    <row r="177" spans="2:11" s="4" customFormat="1" ht="16.5">
      <c r="B177" s="12"/>
      <c r="C177" s="12"/>
      <c r="D177" s="39"/>
      <c r="E177" s="15"/>
      <c r="F177" s="15"/>
      <c r="G177" s="42"/>
      <c r="H177" s="45"/>
      <c r="K177" s="5"/>
    </row>
    <row r="178" spans="2:11" s="4" customFormat="1" ht="16.5">
      <c r="B178" s="12"/>
      <c r="C178" s="12"/>
      <c r="D178" s="39"/>
      <c r="E178" s="15"/>
      <c r="F178" s="15"/>
      <c r="G178" s="42"/>
      <c r="H178" s="45"/>
      <c r="K178" s="5"/>
    </row>
    <row r="179" spans="2:11" s="4" customFormat="1" ht="16.5">
      <c r="B179" s="12"/>
      <c r="C179" s="12"/>
      <c r="D179" s="39"/>
      <c r="E179" s="15"/>
      <c r="F179" s="15"/>
      <c r="G179" s="42"/>
      <c r="H179" s="45"/>
      <c r="K179" s="5"/>
    </row>
    <row r="180" spans="2:11" s="4" customFormat="1" ht="16.5">
      <c r="B180" s="47"/>
      <c r="C180" s="47"/>
      <c r="D180" s="39"/>
      <c r="E180" s="15"/>
      <c r="F180" s="15"/>
      <c r="G180" s="42"/>
      <c r="H180" s="45"/>
      <c r="K180" s="5"/>
    </row>
    <row r="181" spans="2:11" s="4" customFormat="1" ht="16.5">
      <c r="B181" s="11"/>
      <c r="C181" s="11"/>
      <c r="D181" s="43"/>
      <c r="E181" s="15"/>
      <c r="F181" s="15"/>
      <c r="G181" s="42"/>
      <c r="H181" s="45"/>
      <c r="K181" s="5"/>
    </row>
    <row r="182" spans="2:11" s="4" customFormat="1" ht="16.5">
      <c r="B182" s="12"/>
      <c r="C182" s="12"/>
      <c r="D182" s="39"/>
      <c r="E182" s="15"/>
      <c r="F182" s="15"/>
      <c r="G182" s="42"/>
      <c r="H182" s="45"/>
      <c r="K182" s="5"/>
    </row>
    <row r="183" spans="2:11" s="4" customFormat="1" ht="16.5">
      <c r="B183" s="12"/>
      <c r="C183" s="12"/>
      <c r="D183" s="39"/>
      <c r="E183" s="15"/>
      <c r="F183" s="15"/>
      <c r="G183" s="42"/>
      <c r="H183" s="45"/>
      <c r="K183" s="5"/>
    </row>
    <row r="184" spans="2:11" s="4" customFormat="1" ht="16.5">
      <c r="B184" s="12"/>
      <c r="C184" s="12"/>
      <c r="D184" s="39"/>
      <c r="E184" s="15"/>
      <c r="F184" s="15"/>
      <c r="G184" s="42"/>
      <c r="H184" s="45"/>
      <c r="K184" s="5"/>
    </row>
    <row r="185" spans="2:11" s="4" customFormat="1" ht="16.5">
      <c r="B185" s="11"/>
      <c r="C185" s="12"/>
      <c r="D185" s="39"/>
      <c r="E185" s="15"/>
      <c r="F185" s="15"/>
      <c r="G185" s="42"/>
      <c r="H185" s="45"/>
      <c r="K185" s="5"/>
    </row>
    <row r="186" spans="2:11" s="4" customFormat="1" ht="16.5">
      <c r="B186" s="12"/>
      <c r="C186" s="12"/>
      <c r="D186" s="39"/>
      <c r="E186" s="15"/>
      <c r="F186" s="15"/>
      <c r="G186" s="42"/>
      <c r="H186" s="45"/>
      <c r="K186" s="5"/>
    </row>
    <row r="187" spans="2:8" ht="16.5">
      <c r="B187" s="12"/>
      <c r="C187" s="12"/>
      <c r="D187" s="39"/>
      <c r="E187" s="15"/>
      <c r="F187" s="15"/>
      <c r="G187" s="42"/>
      <c r="H187" s="45"/>
    </row>
    <row r="188" spans="2:8" ht="16.5">
      <c r="B188" s="12"/>
      <c r="C188" s="12"/>
      <c r="D188" s="39"/>
      <c r="E188" s="15"/>
      <c r="F188" s="15"/>
      <c r="G188" s="42"/>
      <c r="H188" s="45"/>
    </row>
    <row r="189" spans="2:8" ht="16.5">
      <c r="B189" s="11"/>
      <c r="C189" s="11"/>
      <c r="D189" s="43"/>
      <c r="E189" s="15"/>
      <c r="F189" s="15"/>
      <c r="G189" s="42"/>
      <c r="H189" s="45"/>
    </row>
    <row r="190" spans="2:8" ht="16.5">
      <c r="B190" s="11"/>
      <c r="C190" s="11"/>
      <c r="D190" s="43"/>
      <c r="E190" s="15"/>
      <c r="F190" s="15"/>
      <c r="G190" s="42"/>
      <c r="H190" s="45"/>
    </row>
    <row r="191" spans="2:8" ht="16.5">
      <c r="B191" s="12"/>
      <c r="C191" s="12"/>
      <c r="D191" s="39"/>
      <c r="E191" s="15"/>
      <c r="F191" s="15"/>
      <c r="G191" s="42"/>
      <c r="H191" s="45"/>
    </row>
    <row r="192" spans="2:8" ht="16.5">
      <c r="B192" s="12"/>
      <c r="C192" s="12"/>
      <c r="D192" s="39"/>
      <c r="E192" s="15"/>
      <c r="F192" s="15"/>
      <c r="G192" s="42"/>
      <c r="H192" s="45"/>
    </row>
    <row r="193" spans="2:10" s="27" customFormat="1" ht="16.5">
      <c r="B193" s="12"/>
      <c r="C193" s="12"/>
      <c r="D193" s="39"/>
      <c r="E193" s="15"/>
      <c r="F193" s="15"/>
      <c r="G193" s="42"/>
      <c r="H193" s="24"/>
      <c r="I193" s="48"/>
      <c r="J193" s="48"/>
    </row>
    <row r="194" spans="2:10" s="27" customFormat="1" ht="16.5">
      <c r="B194" s="12"/>
      <c r="C194" s="12"/>
      <c r="D194" s="39"/>
      <c r="E194" s="15"/>
      <c r="F194" s="15"/>
      <c r="G194" s="42"/>
      <c r="H194" s="24"/>
      <c r="I194" s="48"/>
      <c r="J194" s="48"/>
    </row>
    <row r="195" spans="2:8" ht="16.5">
      <c r="B195" s="11"/>
      <c r="C195" s="11"/>
      <c r="D195" s="43"/>
      <c r="E195" s="15"/>
      <c r="F195" s="15"/>
      <c r="G195" s="42"/>
      <c r="H195" s="45"/>
    </row>
    <row r="196" spans="2:8" ht="16.5">
      <c r="B196" s="12"/>
      <c r="C196" s="12"/>
      <c r="D196" s="39"/>
      <c r="E196" s="15"/>
      <c r="F196" s="15"/>
      <c r="G196" s="42"/>
      <c r="H196" s="45"/>
    </row>
    <row r="197" spans="2:8" ht="16.5">
      <c r="B197" s="11"/>
      <c r="C197" s="47"/>
      <c r="D197" s="43"/>
      <c r="E197" s="15"/>
      <c r="F197" s="15"/>
      <c r="G197" s="42"/>
      <c r="H197" s="34"/>
    </row>
    <row r="198" spans="2:8" ht="16.5">
      <c r="B198" s="11"/>
      <c r="C198" s="47"/>
      <c r="D198" s="43"/>
      <c r="E198" s="15"/>
      <c r="F198" s="15"/>
      <c r="G198" s="42"/>
      <c r="H198" s="3"/>
    </row>
    <row r="199" spans="2:8" ht="16.5">
      <c r="B199" s="12"/>
      <c r="C199" s="12"/>
      <c r="D199" s="39"/>
      <c r="E199" s="15"/>
      <c r="F199" s="15"/>
      <c r="G199" s="42"/>
      <c r="H199" s="3"/>
    </row>
    <row r="200" spans="2:8" ht="16.5">
      <c r="B200" s="12"/>
      <c r="C200" s="12"/>
      <c r="D200" s="39"/>
      <c r="E200" s="15"/>
      <c r="F200" s="15"/>
      <c r="G200" s="42"/>
      <c r="H200" s="41"/>
    </row>
    <row r="201" spans="2:8" ht="16.5">
      <c r="B201" s="12"/>
      <c r="C201" s="12"/>
      <c r="D201" s="39"/>
      <c r="E201" s="15"/>
      <c r="F201" s="15"/>
      <c r="G201" s="42"/>
      <c r="H201" s="41"/>
    </row>
    <row r="202" spans="2:8" ht="16.5">
      <c r="B202" s="12"/>
      <c r="C202" s="12"/>
      <c r="D202" s="39"/>
      <c r="E202" s="15"/>
      <c r="F202" s="15"/>
      <c r="G202" s="42"/>
      <c r="H202" s="3"/>
    </row>
    <row r="203" spans="2:8" ht="16.5">
      <c r="B203" s="11"/>
      <c r="C203" s="47"/>
      <c r="D203" s="39"/>
      <c r="E203" s="15"/>
      <c r="F203" s="15"/>
      <c r="G203" s="42"/>
      <c r="H203" s="45"/>
    </row>
    <row r="204" spans="2:8" ht="16.5">
      <c r="B204" s="12"/>
      <c r="C204" s="12"/>
      <c r="D204" s="39"/>
      <c r="E204" s="15"/>
      <c r="F204" s="15"/>
      <c r="G204" s="42"/>
      <c r="H204" s="45"/>
    </row>
    <row r="205" spans="2:8" ht="16.5">
      <c r="B205" s="12"/>
      <c r="C205" s="12"/>
      <c r="D205" s="39"/>
      <c r="E205" s="15"/>
      <c r="F205" s="15"/>
      <c r="G205" s="42"/>
      <c r="H205" s="45"/>
    </row>
    <row r="206" spans="2:8" ht="16.5">
      <c r="B206" s="12"/>
      <c r="C206" s="12"/>
      <c r="D206" s="39"/>
      <c r="E206" s="15"/>
      <c r="F206" s="15"/>
      <c r="G206" s="42"/>
      <c r="H206" s="45"/>
    </row>
    <row r="207" spans="2:8" ht="16.5">
      <c r="B207" s="12"/>
      <c r="C207" s="12"/>
      <c r="D207" s="39"/>
      <c r="E207" s="15"/>
      <c r="F207" s="15"/>
      <c r="G207" s="42"/>
      <c r="H207" s="45"/>
    </row>
    <row r="208" spans="2:10" s="27" customFormat="1" ht="16.5">
      <c r="B208" s="11"/>
      <c r="C208" s="11"/>
      <c r="D208" s="39"/>
      <c r="E208" s="15"/>
      <c r="F208" s="15"/>
      <c r="G208" s="42"/>
      <c r="H208" s="24"/>
      <c r="I208" s="48"/>
      <c r="J208" s="48"/>
    </row>
    <row r="209" spans="2:10" s="27" customFormat="1" ht="16.5">
      <c r="B209" s="11"/>
      <c r="C209" s="11"/>
      <c r="D209" s="49"/>
      <c r="E209" s="15"/>
      <c r="F209" s="15"/>
      <c r="G209" s="42"/>
      <c r="H209" s="24"/>
      <c r="I209" s="48"/>
      <c r="J209" s="48"/>
    </row>
    <row r="210" spans="2:8" ht="16.5">
      <c r="B210" s="11"/>
      <c r="C210" s="11"/>
      <c r="D210" s="39"/>
      <c r="E210" s="15"/>
      <c r="F210" s="15"/>
      <c r="G210" s="42"/>
      <c r="H210" s="45"/>
    </row>
    <row r="211" spans="2:8" ht="16.5">
      <c r="B211" s="11"/>
      <c r="C211" s="12"/>
      <c r="D211" s="39"/>
      <c r="E211" s="15"/>
      <c r="F211" s="15"/>
      <c r="G211" s="42"/>
      <c r="H211" s="45"/>
    </row>
    <row r="212" spans="2:8" ht="16.5">
      <c r="B212" s="11"/>
      <c r="C212" s="12"/>
      <c r="D212" s="39"/>
      <c r="E212" s="15"/>
      <c r="F212" s="15"/>
      <c r="G212" s="42"/>
      <c r="H212" s="45"/>
    </row>
    <row r="213" spans="2:8" ht="16.5">
      <c r="B213" s="11"/>
      <c r="C213" s="12"/>
      <c r="D213" s="39"/>
      <c r="E213" s="15"/>
      <c r="F213" s="15"/>
      <c r="G213" s="42"/>
      <c r="H213" s="45"/>
    </row>
    <row r="214" spans="2:8" ht="16.5">
      <c r="B214" s="11"/>
      <c r="C214" s="12"/>
      <c r="D214" s="39"/>
      <c r="E214" s="15"/>
      <c r="F214" s="15"/>
      <c r="G214" s="42"/>
      <c r="H214" s="45"/>
    </row>
    <row r="215" spans="2:8" ht="16.5">
      <c r="B215" s="11"/>
      <c r="C215" s="11"/>
      <c r="D215" s="39"/>
      <c r="E215" s="15"/>
      <c r="F215" s="15"/>
      <c r="G215" s="42"/>
      <c r="H215" s="45"/>
    </row>
    <row r="216" spans="2:8" ht="16.5">
      <c r="B216" s="11"/>
      <c r="C216" s="11"/>
      <c r="D216" s="39"/>
      <c r="E216" s="15"/>
      <c r="F216" s="15"/>
      <c r="G216" s="40"/>
      <c r="H216" s="45"/>
    </row>
    <row r="217" spans="2:8" ht="16.5">
      <c r="B217" s="11"/>
      <c r="C217" s="11"/>
      <c r="D217" s="43"/>
      <c r="E217" s="50"/>
      <c r="F217" s="50"/>
      <c r="G217" s="42"/>
      <c r="H217" s="45"/>
    </row>
    <row r="218" spans="2:8" ht="16.5">
      <c r="B218" s="12"/>
      <c r="C218" s="12"/>
      <c r="D218" s="39"/>
      <c r="E218" s="15"/>
      <c r="F218" s="15"/>
      <c r="G218" s="42"/>
      <c r="H218" s="45"/>
    </row>
    <row r="219" spans="2:11" s="4" customFormat="1" ht="16.5">
      <c r="B219" s="11"/>
      <c r="C219" s="11"/>
      <c r="D219" s="43"/>
      <c r="E219" s="15"/>
      <c r="F219" s="15"/>
      <c r="G219" s="44"/>
      <c r="H219" s="45"/>
      <c r="K219" s="5"/>
    </row>
    <row r="220" spans="2:11" s="4" customFormat="1" ht="16.5">
      <c r="B220" s="3"/>
      <c r="C220" s="3"/>
      <c r="D220" s="3"/>
      <c r="E220" s="3"/>
      <c r="F220" s="3"/>
      <c r="G220" s="3"/>
      <c r="H220" s="45"/>
      <c r="K220" s="5"/>
    </row>
    <row r="221" spans="2:11" s="4" customFormat="1" ht="16.5">
      <c r="B221" s="30"/>
      <c r="C221" s="32"/>
      <c r="D221" s="32"/>
      <c r="E221" s="32"/>
      <c r="F221" s="32"/>
      <c r="G221" s="3"/>
      <c r="H221" s="45"/>
      <c r="K221" s="5"/>
    </row>
    <row r="222" spans="2:11" s="4" customFormat="1" ht="16.5">
      <c r="B222" s="31"/>
      <c r="C222" s="31"/>
      <c r="D222" s="41"/>
      <c r="E222" s="41"/>
      <c r="F222" s="41"/>
      <c r="G222" s="41"/>
      <c r="H222" s="45"/>
      <c r="K222" s="5"/>
    </row>
    <row r="223" spans="2:11" s="4" customFormat="1" ht="16.5">
      <c r="B223" s="41"/>
      <c r="C223" s="41"/>
      <c r="D223" s="41"/>
      <c r="E223" s="41"/>
      <c r="F223" s="41"/>
      <c r="G223" s="41"/>
      <c r="H223" s="45"/>
      <c r="K223" s="5"/>
    </row>
    <row r="224" spans="2:11" s="4" customFormat="1" ht="16.5">
      <c r="B224" s="11"/>
      <c r="C224" s="11"/>
      <c r="D224" s="43"/>
      <c r="E224" s="43"/>
      <c r="F224" s="43"/>
      <c r="G224" s="3"/>
      <c r="H224" s="45"/>
      <c r="K224" s="5"/>
    </row>
    <row r="225" spans="2:11" s="4" customFormat="1" ht="16.5">
      <c r="B225" s="12"/>
      <c r="C225" s="31"/>
      <c r="D225" s="46"/>
      <c r="E225" s="15"/>
      <c r="F225" s="15"/>
      <c r="G225" s="42"/>
      <c r="H225" s="45"/>
      <c r="K225" s="5"/>
    </row>
    <row r="226" spans="2:11" s="4" customFormat="1" ht="16.5">
      <c r="B226" s="12"/>
      <c r="C226" s="31"/>
      <c r="D226" s="39"/>
      <c r="E226" s="15"/>
      <c r="F226" s="15"/>
      <c r="G226" s="42"/>
      <c r="H226" s="45"/>
      <c r="K226" s="5"/>
    </row>
    <row r="227" spans="2:11" s="4" customFormat="1" ht="16.5">
      <c r="B227" s="12"/>
      <c r="C227" s="12"/>
      <c r="D227" s="39"/>
      <c r="E227" s="15"/>
      <c r="F227" s="15"/>
      <c r="G227" s="42"/>
      <c r="H227" s="45"/>
      <c r="K227" s="5"/>
    </row>
    <row r="228" spans="2:11" s="4" customFormat="1" ht="16.5">
      <c r="B228" s="12"/>
      <c r="C228" s="12"/>
      <c r="D228" s="39"/>
      <c r="E228" s="15"/>
      <c r="F228" s="15"/>
      <c r="G228" s="42"/>
      <c r="H228" s="45"/>
      <c r="K228" s="5"/>
    </row>
    <row r="229" spans="2:11" s="4" customFormat="1" ht="16.5">
      <c r="B229" s="12"/>
      <c r="C229" s="12"/>
      <c r="D229" s="39"/>
      <c r="E229" s="15"/>
      <c r="F229" s="15"/>
      <c r="G229" s="42"/>
      <c r="H229" s="45"/>
      <c r="K229" s="5"/>
    </row>
    <row r="230" spans="2:11" s="4" customFormat="1" ht="16.5">
      <c r="B230" s="12"/>
      <c r="C230" s="12"/>
      <c r="D230" s="39"/>
      <c r="E230" s="15"/>
      <c r="F230" s="15"/>
      <c r="G230" s="40"/>
      <c r="H230" s="45"/>
      <c r="K230" s="5"/>
    </row>
    <row r="231" spans="2:11" s="4" customFormat="1" ht="16.5">
      <c r="B231" s="12"/>
      <c r="C231" s="12"/>
      <c r="D231" s="39"/>
      <c r="E231" s="15"/>
      <c r="F231" s="15"/>
      <c r="G231" s="40"/>
      <c r="H231" s="45"/>
      <c r="K231" s="5"/>
    </row>
    <row r="232" spans="2:11" s="4" customFormat="1" ht="16.5">
      <c r="B232" s="11"/>
      <c r="C232" s="11"/>
      <c r="D232" s="39"/>
      <c r="E232" s="15"/>
      <c r="F232" s="15"/>
      <c r="G232" s="42"/>
      <c r="H232" s="45"/>
      <c r="K232" s="5"/>
    </row>
    <row r="233" spans="2:11" s="4" customFormat="1" ht="16.5">
      <c r="B233" s="11"/>
      <c r="C233" s="47"/>
      <c r="D233" s="12"/>
      <c r="E233" s="15"/>
      <c r="F233" s="15"/>
      <c r="G233" s="42"/>
      <c r="H233" s="45"/>
      <c r="K233" s="5"/>
    </row>
    <row r="234" spans="2:11" s="4" customFormat="1" ht="16.5">
      <c r="B234" s="12"/>
      <c r="C234" s="12"/>
      <c r="D234" s="39"/>
      <c r="E234" s="15"/>
      <c r="F234" s="15"/>
      <c r="G234" s="42"/>
      <c r="H234" s="45"/>
      <c r="K234" s="5"/>
    </row>
    <row r="235" spans="2:11" s="4" customFormat="1" ht="16.5">
      <c r="B235" s="12"/>
      <c r="C235" s="12"/>
      <c r="D235" s="39"/>
      <c r="E235" s="15"/>
      <c r="F235" s="15"/>
      <c r="G235" s="42"/>
      <c r="H235" s="45"/>
      <c r="K235" s="5"/>
    </row>
    <row r="236" spans="2:11" s="4" customFormat="1" ht="16.5">
      <c r="B236" s="12"/>
      <c r="C236" s="12"/>
      <c r="D236" s="39"/>
      <c r="E236" s="15"/>
      <c r="F236" s="15"/>
      <c r="G236" s="42"/>
      <c r="H236" s="45"/>
      <c r="K236" s="5"/>
    </row>
    <row r="237" spans="2:11" s="4" customFormat="1" ht="16.5">
      <c r="B237" s="12"/>
      <c r="C237" s="12"/>
      <c r="D237" s="39"/>
      <c r="E237" s="15"/>
      <c r="F237" s="15"/>
      <c r="G237" s="42"/>
      <c r="H237" s="45"/>
      <c r="K237" s="5"/>
    </row>
    <row r="238" spans="2:11" s="4" customFormat="1" ht="16.5">
      <c r="B238" s="12"/>
      <c r="C238" s="12"/>
      <c r="D238" s="39"/>
      <c r="E238" s="15"/>
      <c r="F238" s="15"/>
      <c r="G238" s="42"/>
      <c r="H238" s="45"/>
      <c r="K238" s="5"/>
    </row>
    <row r="239" spans="2:11" s="4" customFormat="1" ht="16.5">
      <c r="B239" s="12"/>
      <c r="C239" s="12"/>
      <c r="D239" s="39"/>
      <c r="E239" s="15"/>
      <c r="F239" s="15"/>
      <c r="G239" s="42"/>
      <c r="H239" s="45"/>
      <c r="K239" s="5"/>
    </row>
    <row r="240" spans="2:11" s="4" customFormat="1" ht="16.5">
      <c r="B240" s="12"/>
      <c r="C240" s="12"/>
      <c r="D240" s="39"/>
      <c r="E240" s="15"/>
      <c r="F240" s="15"/>
      <c r="G240" s="42"/>
      <c r="H240" s="45"/>
      <c r="K240" s="5"/>
    </row>
    <row r="241" spans="2:11" s="4" customFormat="1" ht="16.5">
      <c r="B241" s="12"/>
      <c r="C241" s="12"/>
      <c r="D241" s="39"/>
      <c r="E241" s="15"/>
      <c r="F241" s="15"/>
      <c r="G241" s="42"/>
      <c r="H241" s="45"/>
      <c r="K241" s="5"/>
    </row>
    <row r="242" spans="2:11" s="4" customFormat="1" ht="16.5">
      <c r="B242" s="12"/>
      <c r="C242" s="12"/>
      <c r="D242" s="39"/>
      <c r="E242" s="15"/>
      <c r="F242" s="15"/>
      <c r="G242" s="42"/>
      <c r="H242" s="45"/>
      <c r="K242" s="5"/>
    </row>
    <row r="243" spans="2:11" s="4" customFormat="1" ht="16.5">
      <c r="B243" s="47"/>
      <c r="C243" s="47"/>
      <c r="D243" s="39"/>
      <c r="E243" s="15"/>
      <c r="F243" s="15"/>
      <c r="G243" s="42"/>
      <c r="H243" s="45"/>
      <c r="K243" s="5"/>
    </row>
    <row r="244" spans="2:11" s="4" customFormat="1" ht="16.5">
      <c r="B244" s="11"/>
      <c r="C244" s="11"/>
      <c r="D244" s="43"/>
      <c r="E244" s="15"/>
      <c r="F244" s="15"/>
      <c r="G244" s="42"/>
      <c r="H244" s="45"/>
      <c r="K244" s="5"/>
    </row>
    <row r="245" spans="2:11" s="4" customFormat="1" ht="16.5">
      <c r="B245" s="12"/>
      <c r="C245" s="12"/>
      <c r="D245" s="39"/>
      <c r="E245" s="15"/>
      <c r="F245" s="15"/>
      <c r="G245" s="42"/>
      <c r="H245" s="45"/>
      <c r="K245" s="5"/>
    </row>
    <row r="246" spans="2:11" s="4" customFormat="1" ht="16.5">
      <c r="B246" s="12"/>
      <c r="C246" s="12"/>
      <c r="D246" s="39"/>
      <c r="E246" s="15"/>
      <c r="F246" s="15"/>
      <c r="G246" s="42"/>
      <c r="H246" s="45"/>
      <c r="K246" s="5"/>
    </row>
    <row r="247" spans="2:11" s="4" customFormat="1" ht="16.5">
      <c r="B247" s="12"/>
      <c r="C247" s="12"/>
      <c r="D247" s="39"/>
      <c r="E247" s="15"/>
      <c r="F247" s="15"/>
      <c r="G247" s="42"/>
      <c r="H247" s="45"/>
      <c r="K247" s="5"/>
    </row>
    <row r="248" spans="2:11" s="4" customFormat="1" ht="16.5">
      <c r="B248" s="11"/>
      <c r="C248" s="12"/>
      <c r="D248" s="39"/>
      <c r="E248" s="15"/>
      <c r="F248" s="15"/>
      <c r="G248" s="42"/>
      <c r="H248" s="45"/>
      <c r="K248" s="5"/>
    </row>
    <row r="249" spans="2:11" s="4" customFormat="1" ht="16.5">
      <c r="B249" s="12"/>
      <c r="C249" s="12"/>
      <c r="D249" s="39"/>
      <c r="E249" s="15"/>
      <c r="F249" s="15"/>
      <c r="G249" s="42"/>
      <c r="H249" s="45"/>
      <c r="K249" s="5"/>
    </row>
    <row r="250" spans="2:11" s="4" customFormat="1" ht="16.5">
      <c r="B250" s="12"/>
      <c r="C250" s="12"/>
      <c r="D250" s="39"/>
      <c r="E250" s="15"/>
      <c r="F250" s="15"/>
      <c r="G250" s="42"/>
      <c r="H250" s="45"/>
      <c r="K250" s="5"/>
    </row>
    <row r="251" spans="2:8" ht="16.5">
      <c r="B251" s="12"/>
      <c r="C251" s="12"/>
      <c r="D251" s="39"/>
      <c r="E251" s="15"/>
      <c r="F251" s="15"/>
      <c r="G251" s="42"/>
      <c r="H251" s="45"/>
    </row>
    <row r="252" spans="2:8" ht="16.5">
      <c r="B252" s="11"/>
      <c r="C252" s="11"/>
      <c r="D252" s="43"/>
      <c r="E252" s="15"/>
      <c r="F252" s="15"/>
      <c r="G252" s="42"/>
      <c r="H252" s="45"/>
    </row>
    <row r="253" spans="2:8" ht="16.5">
      <c r="B253" s="11"/>
      <c r="C253" s="11"/>
      <c r="D253" s="43"/>
      <c r="E253" s="15"/>
      <c r="F253" s="15"/>
      <c r="G253" s="42"/>
      <c r="H253" s="45"/>
    </row>
    <row r="254" spans="2:8" ht="16.5">
      <c r="B254" s="12"/>
      <c r="C254" s="12"/>
      <c r="D254" s="39"/>
      <c r="E254" s="15"/>
      <c r="F254" s="15"/>
      <c r="G254" s="42"/>
      <c r="H254" s="45"/>
    </row>
    <row r="255" spans="2:8" ht="16.5">
      <c r="B255" s="12"/>
      <c r="C255" s="12"/>
      <c r="D255" s="39"/>
      <c r="E255" s="15"/>
      <c r="F255" s="15"/>
      <c r="G255" s="42"/>
      <c r="H255" s="45"/>
    </row>
    <row r="256" spans="2:8" ht="16.5">
      <c r="B256" s="12"/>
      <c r="C256" s="12"/>
      <c r="D256" s="39"/>
      <c r="E256" s="15"/>
      <c r="F256" s="15"/>
      <c r="G256" s="42"/>
      <c r="H256" s="45"/>
    </row>
    <row r="257" spans="2:10" s="32" customFormat="1" ht="16.5">
      <c r="B257" s="12"/>
      <c r="C257" s="12"/>
      <c r="D257" s="39"/>
      <c r="E257" s="15"/>
      <c r="F257" s="15"/>
      <c r="G257" s="42"/>
      <c r="H257" s="24"/>
      <c r="I257" s="51"/>
      <c r="J257" s="51"/>
    </row>
    <row r="258" spans="2:8" ht="16.5">
      <c r="B258" s="11"/>
      <c r="C258" s="11"/>
      <c r="D258" s="43"/>
      <c r="E258" s="15"/>
      <c r="F258" s="15"/>
      <c r="G258" s="42"/>
      <c r="H258" s="45"/>
    </row>
    <row r="259" spans="2:8" ht="16.5">
      <c r="B259" s="12"/>
      <c r="C259" s="12"/>
      <c r="D259" s="39"/>
      <c r="E259" s="15"/>
      <c r="F259" s="15"/>
      <c r="G259" s="42"/>
      <c r="H259" s="45"/>
    </row>
    <row r="260" spans="2:8" ht="16.5">
      <c r="B260" s="11"/>
      <c r="C260" s="47"/>
      <c r="D260" s="43"/>
      <c r="E260" s="15"/>
      <c r="F260" s="15"/>
      <c r="G260" s="42"/>
      <c r="H260" s="34"/>
    </row>
    <row r="261" spans="2:8" ht="16.5">
      <c r="B261" s="11"/>
      <c r="C261" s="47"/>
      <c r="D261" s="43"/>
      <c r="E261" s="15"/>
      <c r="F261" s="15"/>
      <c r="G261" s="42"/>
      <c r="H261" s="3"/>
    </row>
    <row r="262" spans="2:8" ht="16.5">
      <c r="B262" s="12"/>
      <c r="C262" s="12"/>
      <c r="D262" s="39"/>
      <c r="E262" s="15"/>
      <c r="F262" s="15"/>
      <c r="G262" s="42"/>
      <c r="H262" s="3"/>
    </row>
    <row r="263" spans="2:8" ht="16.5">
      <c r="B263" s="12"/>
      <c r="C263" s="12"/>
      <c r="D263" s="39"/>
      <c r="E263" s="15"/>
      <c r="F263" s="15"/>
      <c r="G263" s="42"/>
      <c r="H263" s="41"/>
    </row>
    <row r="264" spans="2:8" ht="16.5">
      <c r="B264" s="12"/>
      <c r="C264" s="12"/>
      <c r="D264" s="39"/>
      <c r="E264" s="15"/>
      <c r="F264" s="15"/>
      <c r="G264" s="42"/>
      <c r="H264" s="41"/>
    </row>
    <row r="265" spans="2:8" ht="16.5">
      <c r="B265" s="12"/>
      <c r="C265" s="12"/>
      <c r="D265" s="39"/>
      <c r="E265" s="15"/>
      <c r="F265" s="15"/>
      <c r="G265" s="42"/>
      <c r="H265" s="3"/>
    </row>
    <row r="266" spans="2:8" ht="16.5">
      <c r="B266" s="11"/>
      <c r="C266" s="47"/>
      <c r="D266" s="39"/>
      <c r="E266" s="15"/>
      <c r="F266" s="15"/>
      <c r="G266" s="42"/>
      <c r="H266" s="45"/>
    </row>
    <row r="267" spans="2:8" ht="16.5">
      <c r="B267" s="12"/>
      <c r="C267" s="12"/>
      <c r="D267" s="39"/>
      <c r="E267" s="15"/>
      <c r="F267" s="15"/>
      <c r="G267" s="42"/>
      <c r="H267" s="45"/>
    </row>
    <row r="268" spans="2:8" ht="16.5">
      <c r="B268" s="12"/>
      <c r="C268" s="12"/>
      <c r="D268" s="39"/>
      <c r="E268" s="15"/>
      <c r="F268" s="15"/>
      <c r="G268" s="42"/>
      <c r="H268" s="45"/>
    </row>
    <row r="269" spans="2:8" ht="16.5">
      <c r="B269" s="12"/>
      <c r="C269" s="12"/>
      <c r="D269" s="39"/>
      <c r="E269" s="15"/>
      <c r="F269" s="15"/>
      <c r="G269" s="42"/>
      <c r="H269" s="45"/>
    </row>
    <row r="270" spans="2:8" ht="16.5">
      <c r="B270" s="12"/>
      <c r="C270" s="12"/>
      <c r="D270" s="39"/>
      <c r="E270" s="15"/>
      <c r="F270" s="15"/>
      <c r="G270" s="42"/>
      <c r="H270" s="45"/>
    </row>
    <row r="271" spans="2:10" s="27" customFormat="1" ht="16.5">
      <c r="B271" s="11"/>
      <c r="C271" s="11"/>
      <c r="D271" s="39"/>
      <c r="E271" s="15"/>
      <c r="F271" s="15"/>
      <c r="G271" s="42"/>
      <c r="H271" s="24"/>
      <c r="I271" s="48"/>
      <c r="J271" s="48"/>
    </row>
    <row r="272" spans="2:10" s="27" customFormat="1" ht="16.5">
      <c r="B272" s="11"/>
      <c r="C272" s="11"/>
      <c r="D272" s="49"/>
      <c r="E272" s="15"/>
      <c r="F272" s="15"/>
      <c r="G272" s="42"/>
      <c r="H272" s="24"/>
      <c r="I272" s="48"/>
      <c r="J272" s="48"/>
    </row>
    <row r="273" spans="2:8" ht="16.5">
      <c r="B273" s="11"/>
      <c r="C273" s="11"/>
      <c r="D273" s="39"/>
      <c r="E273" s="15"/>
      <c r="F273" s="15"/>
      <c r="G273" s="42"/>
      <c r="H273" s="45"/>
    </row>
    <row r="274" spans="2:8" ht="16.5">
      <c r="B274" s="11"/>
      <c r="C274" s="12"/>
      <c r="D274" s="39"/>
      <c r="E274" s="15"/>
      <c r="F274" s="15"/>
      <c r="G274" s="42"/>
      <c r="H274" s="45"/>
    </row>
    <row r="275" spans="2:8" ht="16.5">
      <c r="B275" s="11"/>
      <c r="C275" s="12"/>
      <c r="D275" s="39"/>
      <c r="E275" s="15"/>
      <c r="F275" s="15"/>
      <c r="G275" s="42"/>
      <c r="H275" s="45"/>
    </row>
    <row r="276" spans="2:8" ht="16.5">
      <c r="B276" s="11"/>
      <c r="C276" s="12"/>
      <c r="D276" s="39"/>
      <c r="E276" s="15"/>
      <c r="F276" s="15"/>
      <c r="G276" s="42"/>
      <c r="H276" s="45"/>
    </row>
    <row r="277" spans="2:8" ht="16.5">
      <c r="B277" s="11"/>
      <c r="C277" s="12"/>
      <c r="D277" s="39"/>
      <c r="E277" s="15"/>
      <c r="F277" s="15"/>
      <c r="G277" s="42"/>
      <c r="H277" s="45"/>
    </row>
    <row r="278" spans="2:8" ht="16.5">
      <c r="B278" s="11"/>
      <c r="C278" s="11"/>
      <c r="D278" s="39"/>
      <c r="E278" s="15"/>
      <c r="F278" s="15"/>
      <c r="G278" s="42"/>
      <c r="H278" s="45"/>
    </row>
    <row r="279" spans="2:8" ht="16.5">
      <c r="B279" s="11"/>
      <c r="C279" s="11"/>
      <c r="D279" s="39"/>
      <c r="E279" s="15"/>
      <c r="F279" s="15"/>
      <c r="G279" s="40"/>
      <c r="H279" s="45"/>
    </row>
    <row r="280" spans="2:8" ht="16.5">
      <c r="B280" s="11"/>
      <c r="C280" s="11"/>
      <c r="D280" s="43"/>
      <c r="E280" s="50"/>
      <c r="F280" s="50"/>
      <c r="G280" s="42"/>
      <c r="H280" s="45"/>
    </row>
    <row r="281" spans="2:8" ht="16.5">
      <c r="B281" s="12"/>
      <c r="C281" s="12"/>
      <c r="D281" s="39"/>
      <c r="E281" s="15"/>
      <c r="F281" s="15"/>
      <c r="G281" s="42"/>
      <c r="H281" s="45"/>
    </row>
    <row r="282" spans="2:8" ht="16.5">
      <c r="B282" s="11"/>
      <c r="C282" s="11"/>
      <c r="D282" s="43"/>
      <c r="E282" s="15"/>
      <c r="F282" s="15"/>
      <c r="G282" s="44"/>
      <c r="H282" s="45"/>
    </row>
    <row r="283" spans="2:11" s="4" customFormat="1" ht="16.5">
      <c r="B283" s="11"/>
      <c r="C283" s="11"/>
      <c r="D283" s="43"/>
      <c r="E283" s="15"/>
      <c r="F283" s="15"/>
      <c r="G283" s="44"/>
      <c r="H283" s="45"/>
      <c r="K283" s="5"/>
    </row>
    <row r="284" spans="2:11" s="4" customFormat="1" ht="16.5">
      <c r="B284" s="3"/>
      <c r="C284" s="3"/>
      <c r="D284" s="3"/>
      <c r="E284" s="3"/>
      <c r="F284" s="3"/>
      <c r="G284" s="52"/>
      <c r="H284" s="45"/>
      <c r="K284" s="5"/>
    </row>
    <row r="285" spans="2:11" s="4" customFormat="1" ht="16.5">
      <c r="B285" s="3"/>
      <c r="C285" s="3"/>
      <c r="D285" s="3"/>
      <c r="E285" s="3"/>
      <c r="F285" s="3"/>
      <c r="G285" s="44"/>
      <c r="H285" s="45"/>
      <c r="K285" s="5"/>
    </row>
    <row r="286" spans="2:11" s="4" customFormat="1" ht="16.5">
      <c r="B286" s="3"/>
      <c r="C286" s="3"/>
      <c r="D286" s="3"/>
      <c r="E286" s="3"/>
      <c r="F286" s="3"/>
      <c r="G286" s="44"/>
      <c r="H286" s="45"/>
      <c r="K286" s="5"/>
    </row>
    <row r="287" spans="2:11" s="4" customFormat="1" ht="16.5">
      <c r="B287" s="3"/>
      <c r="C287" s="3"/>
      <c r="D287" s="3"/>
      <c r="E287" s="3"/>
      <c r="F287" s="3"/>
      <c r="G287" s="3"/>
      <c r="H287" s="45"/>
      <c r="K287" s="5"/>
    </row>
    <row r="288" spans="2:11" s="4" customFormat="1" ht="16.5">
      <c r="B288" s="3"/>
      <c r="C288" s="3"/>
      <c r="D288" s="3"/>
      <c r="E288" s="3"/>
      <c r="F288" s="3"/>
      <c r="G288" s="3"/>
      <c r="H288" s="45"/>
      <c r="K288" s="5"/>
    </row>
    <row r="289" spans="2:11" s="4" customFormat="1" ht="16.5">
      <c r="B289" s="3"/>
      <c r="C289" s="3"/>
      <c r="D289" s="3"/>
      <c r="E289" s="3"/>
      <c r="F289" s="3"/>
      <c r="G289" s="3"/>
      <c r="H289" s="45"/>
      <c r="K289" s="5"/>
    </row>
    <row r="290" spans="2:11" s="4" customFormat="1" ht="16.5">
      <c r="B290" s="3"/>
      <c r="C290" s="3"/>
      <c r="D290" s="3"/>
      <c r="E290" s="3"/>
      <c r="F290" s="3"/>
      <c r="G290" s="3"/>
      <c r="H290" s="45"/>
      <c r="K290" s="5"/>
    </row>
    <row r="291" spans="2:11" s="4" customFormat="1" ht="16.5">
      <c r="B291" s="3"/>
      <c r="C291" s="3"/>
      <c r="D291" s="3"/>
      <c r="E291" s="3"/>
      <c r="F291" s="3"/>
      <c r="G291" s="3"/>
      <c r="H291" s="45"/>
      <c r="K291" s="5"/>
    </row>
    <row r="292" spans="2:11" s="4" customFormat="1" ht="16.5">
      <c r="B292" s="3"/>
      <c r="C292" s="3"/>
      <c r="D292" s="3"/>
      <c r="E292" s="3"/>
      <c r="F292" s="3"/>
      <c r="G292" s="3"/>
      <c r="H292" s="45"/>
      <c r="K292" s="5"/>
    </row>
    <row r="293" spans="2:11" s="4" customFormat="1" ht="16.5">
      <c r="B293" s="3"/>
      <c r="C293" s="3"/>
      <c r="D293" s="3"/>
      <c r="E293" s="3"/>
      <c r="F293" s="3"/>
      <c r="G293" s="3"/>
      <c r="H293" s="45"/>
      <c r="K293" s="5"/>
    </row>
    <row r="294" spans="2:11" s="4" customFormat="1" ht="16.5">
      <c r="B294" s="3"/>
      <c r="C294" s="3"/>
      <c r="D294" s="3"/>
      <c r="E294" s="3"/>
      <c r="F294" s="3"/>
      <c r="G294" s="3"/>
      <c r="H294" s="45"/>
      <c r="K294" s="5"/>
    </row>
    <row r="295" spans="2:11" s="4" customFormat="1" ht="16.5">
      <c r="B295" s="3"/>
      <c r="C295" s="3"/>
      <c r="D295" s="3"/>
      <c r="E295" s="3"/>
      <c r="F295" s="3"/>
      <c r="G295" s="3"/>
      <c r="H295" s="45"/>
      <c r="K295" s="5"/>
    </row>
    <row r="296" spans="2:11" s="4" customFormat="1" ht="16.5">
      <c r="B296" s="3"/>
      <c r="C296" s="3"/>
      <c r="D296" s="3"/>
      <c r="E296" s="3"/>
      <c r="F296" s="3"/>
      <c r="G296" s="3"/>
      <c r="H296" s="45"/>
      <c r="K296" s="5"/>
    </row>
    <row r="297" spans="2:11" s="4" customFormat="1" ht="16.5">
      <c r="B297" s="3"/>
      <c r="C297" s="3"/>
      <c r="D297" s="3"/>
      <c r="E297" s="3"/>
      <c r="F297" s="3"/>
      <c r="G297" s="3"/>
      <c r="H297" s="45"/>
      <c r="K297" s="5"/>
    </row>
    <row r="298" spans="2:11" s="4" customFormat="1" ht="16.5">
      <c r="B298" s="3"/>
      <c r="C298" s="3"/>
      <c r="D298" s="3"/>
      <c r="E298" s="3"/>
      <c r="F298" s="3"/>
      <c r="G298" s="3"/>
      <c r="H298" s="45"/>
      <c r="K298" s="5"/>
    </row>
    <row r="299" spans="2:11" s="4" customFormat="1" ht="16.5">
      <c r="B299" s="3"/>
      <c r="C299" s="3"/>
      <c r="D299" s="3"/>
      <c r="E299" s="3"/>
      <c r="F299" s="3"/>
      <c r="G299" s="3"/>
      <c r="H299" s="45"/>
      <c r="K299" s="5"/>
    </row>
    <row r="300" spans="2:11" s="4" customFormat="1" ht="16.5">
      <c r="B300" s="3"/>
      <c r="C300" s="3"/>
      <c r="D300" s="3"/>
      <c r="E300" s="3"/>
      <c r="F300" s="3"/>
      <c r="G300" s="3"/>
      <c r="H300" s="45"/>
      <c r="K300" s="5"/>
    </row>
    <row r="301" spans="2:11" s="4" customFormat="1" ht="16.5">
      <c r="B301" s="3"/>
      <c r="C301" s="3"/>
      <c r="D301" s="3"/>
      <c r="E301" s="3"/>
      <c r="F301" s="3"/>
      <c r="G301" s="3"/>
      <c r="H301" s="45"/>
      <c r="K301" s="5"/>
    </row>
    <row r="302" spans="2:11" s="4" customFormat="1" ht="16.5">
      <c r="B302" s="3"/>
      <c r="C302" s="3"/>
      <c r="D302" s="3"/>
      <c r="E302" s="3"/>
      <c r="F302" s="3"/>
      <c r="G302" s="3"/>
      <c r="H302" s="45"/>
      <c r="K302" s="5"/>
    </row>
    <row r="303" spans="2:11" s="4" customFormat="1" ht="16.5">
      <c r="B303" s="3"/>
      <c r="C303" s="3"/>
      <c r="D303" s="3"/>
      <c r="E303" s="3"/>
      <c r="F303" s="3"/>
      <c r="G303" s="3"/>
      <c r="H303" s="45"/>
      <c r="K303" s="5"/>
    </row>
    <row r="304" spans="2:11" s="4" customFormat="1" ht="16.5">
      <c r="B304" s="3"/>
      <c r="C304" s="3"/>
      <c r="D304" s="3"/>
      <c r="E304" s="3"/>
      <c r="F304" s="3"/>
      <c r="G304" s="3"/>
      <c r="H304" s="45"/>
      <c r="K304" s="5"/>
    </row>
    <row r="305" spans="2:11" s="4" customFormat="1" ht="16.5">
      <c r="B305" s="3"/>
      <c r="C305" s="3"/>
      <c r="D305" s="3"/>
      <c r="E305" s="3"/>
      <c r="F305" s="3"/>
      <c r="G305" s="3"/>
      <c r="H305" s="45"/>
      <c r="K305" s="5"/>
    </row>
    <row r="306" spans="2:11" s="4" customFormat="1" ht="16.5">
      <c r="B306" s="3"/>
      <c r="C306" s="3"/>
      <c r="D306" s="3"/>
      <c r="E306" s="3"/>
      <c r="F306" s="3"/>
      <c r="G306" s="3"/>
      <c r="H306" s="45"/>
      <c r="K306" s="5"/>
    </row>
    <row r="307" spans="2:11" s="4" customFormat="1" ht="16.5">
      <c r="B307" s="3"/>
      <c r="C307" s="3"/>
      <c r="D307" s="3"/>
      <c r="E307" s="3"/>
      <c r="F307" s="3"/>
      <c r="G307" s="3"/>
      <c r="H307" s="45"/>
      <c r="K307" s="5"/>
    </row>
    <row r="308" spans="2:11" s="4" customFormat="1" ht="16.5">
      <c r="B308" s="3"/>
      <c r="C308" s="3"/>
      <c r="D308" s="3"/>
      <c r="E308" s="3"/>
      <c r="F308" s="3"/>
      <c r="G308" s="3"/>
      <c r="H308" s="45"/>
      <c r="K308" s="5"/>
    </row>
    <row r="309" spans="2:11" s="4" customFormat="1" ht="16.5">
      <c r="B309" s="3"/>
      <c r="C309" s="3"/>
      <c r="D309" s="3"/>
      <c r="E309" s="3"/>
      <c r="F309" s="3"/>
      <c r="G309" s="3"/>
      <c r="H309" s="45"/>
      <c r="K309" s="5"/>
    </row>
    <row r="310" spans="2:11" s="4" customFormat="1" ht="16.5">
      <c r="B310" s="3"/>
      <c r="C310" s="3"/>
      <c r="D310" s="3"/>
      <c r="E310" s="3"/>
      <c r="F310" s="3"/>
      <c r="G310" s="3"/>
      <c r="H310" s="45"/>
      <c r="K310" s="5"/>
    </row>
    <row r="311" spans="2:11" s="4" customFormat="1" ht="16.5">
      <c r="B311" s="3"/>
      <c r="C311" s="3"/>
      <c r="D311" s="3"/>
      <c r="E311" s="3"/>
      <c r="F311" s="3"/>
      <c r="G311" s="3"/>
      <c r="H311" s="45"/>
      <c r="K311" s="5"/>
    </row>
    <row r="312" spans="2:11" s="4" customFormat="1" ht="16.5">
      <c r="B312" s="3"/>
      <c r="C312" s="3"/>
      <c r="D312" s="3"/>
      <c r="E312" s="3"/>
      <c r="F312" s="3"/>
      <c r="G312" s="3"/>
      <c r="H312" s="45"/>
      <c r="K312" s="5"/>
    </row>
    <row r="313" spans="2:11" s="4" customFormat="1" ht="16.5">
      <c r="B313" s="3"/>
      <c r="C313" s="3"/>
      <c r="D313" s="3"/>
      <c r="E313" s="3"/>
      <c r="F313" s="3"/>
      <c r="G313" s="3"/>
      <c r="H313" s="45"/>
      <c r="K313" s="5"/>
    </row>
    <row r="314" spans="2:11" s="4" customFormat="1" ht="16.5">
      <c r="B314" s="3"/>
      <c r="C314" s="3"/>
      <c r="D314" s="3"/>
      <c r="E314" s="3"/>
      <c r="F314" s="3"/>
      <c r="G314" s="3"/>
      <c r="H314" s="45"/>
      <c r="K314" s="5"/>
    </row>
    <row r="315" spans="2:8" ht="16.5">
      <c r="B315" s="3"/>
      <c r="C315" s="3"/>
      <c r="D315" s="3"/>
      <c r="E315" s="3"/>
      <c r="F315" s="3"/>
      <c r="G315" s="3"/>
      <c r="H315" s="45"/>
    </row>
    <row r="316" spans="2:8" ht="16.5">
      <c r="B316" s="3"/>
      <c r="C316" s="3"/>
      <c r="D316" s="3"/>
      <c r="E316" s="3"/>
      <c r="F316" s="3"/>
      <c r="G316" s="3"/>
      <c r="H316" s="45"/>
    </row>
    <row r="317" spans="2:8" ht="16.5">
      <c r="B317" s="3"/>
      <c r="C317" s="3"/>
      <c r="D317" s="3"/>
      <c r="E317" s="3"/>
      <c r="F317" s="3"/>
      <c r="G317" s="3"/>
      <c r="H317" s="45"/>
    </row>
    <row r="318" spans="2:8" ht="16.5">
      <c r="B318" s="3"/>
      <c r="C318" s="3"/>
      <c r="D318" s="3"/>
      <c r="E318" s="3"/>
      <c r="F318" s="3"/>
      <c r="G318" s="3"/>
      <c r="H318" s="45"/>
    </row>
    <row r="319" spans="2:8" ht="16.5">
      <c r="B319" s="3"/>
      <c r="C319" s="3"/>
      <c r="D319" s="3"/>
      <c r="E319" s="3"/>
      <c r="F319" s="3"/>
      <c r="G319" s="3"/>
      <c r="H319" s="45"/>
    </row>
    <row r="320" spans="2:10" s="27" customFormat="1" ht="16.5">
      <c r="B320" s="3"/>
      <c r="C320" s="3"/>
      <c r="D320" s="3"/>
      <c r="E320" s="3"/>
      <c r="F320" s="3"/>
      <c r="G320" s="3"/>
      <c r="H320" s="24"/>
      <c r="I320" s="48"/>
      <c r="J320" s="48"/>
    </row>
    <row r="321" spans="2:8" ht="16.5">
      <c r="B321" s="3"/>
      <c r="C321" s="3"/>
      <c r="D321" s="3"/>
      <c r="E321" s="3"/>
      <c r="F321" s="3"/>
      <c r="G321" s="3"/>
      <c r="H321" s="45"/>
    </row>
    <row r="322" spans="2:8" ht="16.5">
      <c r="B322" s="3"/>
      <c r="C322" s="3"/>
      <c r="D322" s="3"/>
      <c r="E322" s="3"/>
      <c r="F322" s="3"/>
      <c r="G322" s="3"/>
      <c r="H322" s="45"/>
    </row>
    <row r="323" spans="2:8" ht="16.5">
      <c r="B323" s="3"/>
      <c r="C323" s="3"/>
      <c r="D323" s="3"/>
      <c r="E323" s="3"/>
      <c r="F323" s="3"/>
      <c r="G323" s="3"/>
      <c r="H323" s="34"/>
    </row>
    <row r="324" spans="2:8" ht="16.5">
      <c r="B324" s="3"/>
      <c r="C324" s="3"/>
      <c r="D324" s="3"/>
      <c r="E324" s="3"/>
      <c r="F324" s="3"/>
      <c r="G324" s="3"/>
      <c r="H324" s="34"/>
    </row>
    <row r="325" spans="2:8" ht="12.75">
      <c r="B325" s="3"/>
      <c r="C325" s="3"/>
      <c r="D325" s="3"/>
      <c r="E325" s="3"/>
      <c r="F325" s="3"/>
      <c r="G325" s="3"/>
      <c r="H325" s="3"/>
    </row>
    <row r="326" spans="2:8" ht="16.5">
      <c r="B326" s="3"/>
      <c r="C326" s="3"/>
      <c r="D326" s="3"/>
      <c r="E326" s="3"/>
      <c r="F326" s="3"/>
      <c r="G326" s="3"/>
      <c r="H326" s="34"/>
    </row>
    <row r="327" spans="2:8" ht="16.5">
      <c r="B327" s="3"/>
      <c r="C327" s="3"/>
      <c r="D327" s="3"/>
      <c r="E327" s="3"/>
      <c r="F327" s="3"/>
      <c r="G327" s="3"/>
      <c r="H327" s="34"/>
    </row>
    <row r="328" spans="2:7" ht="12.75">
      <c r="B328" s="3"/>
      <c r="C328" s="3"/>
      <c r="D328" s="3"/>
      <c r="E328" s="3"/>
      <c r="F328" s="3"/>
      <c r="G328" s="3"/>
    </row>
    <row r="329" spans="2:7" ht="12.75">
      <c r="B329" s="3"/>
      <c r="C329" s="3"/>
      <c r="D329" s="3"/>
      <c r="E329" s="3"/>
      <c r="F329" s="3"/>
      <c r="G329" s="3"/>
    </row>
    <row r="330" spans="2:7" ht="12.75">
      <c r="B330" s="3"/>
      <c r="C330" s="3"/>
      <c r="D330" s="3"/>
      <c r="E330" s="3"/>
      <c r="F330" s="3"/>
      <c r="G330" s="3"/>
    </row>
    <row r="331" spans="2:7" ht="12.75">
      <c r="B331" s="3"/>
      <c r="C331" s="3"/>
      <c r="D331" s="3"/>
      <c r="E331" s="3"/>
      <c r="F331" s="3"/>
      <c r="G331" s="3"/>
    </row>
    <row r="332" spans="2:7" ht="12.75">
      <c r="B332" s="3"/>
      <c r="C332" s="3"/>
      <c r="D332" s="3"/>
      <c r="E332" s="3"/>
      <c r="F332" s="3"/>
      <c r="G332" s="3"/>
    </row>
    <row r="333" spans="2:7" ht="12.75">
      <c r="B333" s="3"/>
      <c r="C333" s="3"/>
      <c r="D333" s="3"/>
      <c r="E333" s="3"/>
      <c r="F333" s="3"/>
      <c r="G333" s="3"/>
    </row>
    <row r="334" spans="2:7" ht="12.75">
      <c r="B334" s="3"/>
      <c r="C334" s="3"/>
      <c r="D334" s="3"/>
      <c r="E334" s="3"/>
      <c r="F334" s="3"/>
      <c r="G334" s="3"/>
    </row>
    <row r="335" spans="2:7" ht="12.75">
      <c r="B335" s="3"/>
      <c r="C335" s="3"/>
      <c r="D335" s="3"/>
      <c r="E335" s="3"/>
      <c r="F335" s="3"/>
      <c r="G335" s="3"/>
    </row>
    <row r="336" spans="2:7" ht="12.75">
      <c r="B336" s="3"/>
      <c r="C336" s="3"/>
      <c r="D336" s="3"/>
      <c r="E336" s="3"/>
      <c r="F336" s="3"/>
      <c r="G336" s="3"/>
    </row>
    <row r="337" spans="2:7" ht="12.75">
      <c r="B337" s="3"/>
      <c r="C337" s="3"/>
      <c r="D337" s="3"/>
      <c r="E337" s="3"/>
      <c r="F337" s="3"/>
      <c r="G337" s="3"/>
    </row>
    <row r="338" spans="2:7" ht="12.75">
      <c r="B338" s="3"/>
      <c r="C338" s="3"/>
      <c r="D338" s="3"/>
      <c r="E338" s="3"/>
      <c r="F338" s="3"/>
      <c r="G338" s="3"/>
    </row>
    <row r="339" spans="2:7" ht="12.75">
      <c r="B339" s="3"/>
      <c r="C339" s="3"/>
      <c r="D339" s="3"/>
      <c r="E339" s="3"/>
      <c r="F339" s="3"/>
      <c r="G339" s="3"/>
    </row>
    <row r="340" spans="2:7" ht="12.75">
      <c r="B340" s="3"/>
      <c r="C340" s="3"/>
      <c r="D340" s="3"/>
      <c r="E340" s="3"/>
      <c r="F340" s="3"/>
      <c r="G340" s="3"/>
    </row>
    <row r="341" spans="2:7" ht="12.75">
      <c r="B341" s="3"/>
      <c r="C341" s="3"/>
      <c r="D341" s="3"/>
      <c r="E341" s="3"/>
      <c r="F341" s="3"/>
      <c r="G341" s="3"/>
    </row>
    <row r="342" spans="2:7" ht="12.75">
      <c r="B342" s="3"/>
      <c r="C342" s="3"/>
      <c r="D342" s="3"/>
      <c r="E342" s="3"/>
      <c r="F342" s="3"/>
      <c r="G342" s="3"/>
    </row>
    <row r="343" spans="2:7" ht="12.75">
      <c r="B343" s="3"/>
      <c r="C343" s="3"/>
      <c r="D343" s="3"/>
      <c r="E343" s="3"/>
      <c r="F343" s="3"/>
      <c r="G343" s="3"/>
    </row>
    <row r="344" spans="2:7" ht="12.75">
      <c r="B344" s="3"/>
      <c r="C344" s="3"/>
      <c r="D344" s="3"/>
      <c r="E344" s="3"/>
      <c r="F344" s="3"/>
      <c r="G344" s="3"/>
    </row>
    <row r="345" spans="2:7" ht="12.75">
      <c r="B345" s="3"/>
      <c r="C345" s="3"/>
      <c r="D345" s="3"/>
      <c r="E345" s="3"/>
      <c r="F345" s="3"/>
      <c r="G345" s="3"/>
    </row>
    <row r="346" spans="2:7" ht="12.75">
      <c r="B346" s="3"/>
      <c r="C346" s="3"/>
      <c r="D346" s="3"/>
      <c r="E346" s="3"/>
      <c r="F346" s="3"/>
      <c r="G346" s="3"/>
    </row>
    <row r="347" spans="2:7" ht="12.75">
      <c r="B347" s="3"/>
      <c r="C347" s="3"/>
      <c r="D347" s="3"/>
      <c r="E347" s="3"/>
      <c r="F347" s="3"/>
      <c r="G347" s="3"/>
    </row>
    <row r="348" spans="2:7" ht="12.75">
      <c r="B348" s="3"/>
      <c r="C348" s="3"/>
      <c r="D348" s="3"/>
      <c r="E348" s="3"/>
      <c r="F348" s="3"/>
      <c r="G348" s="3"/>
    </row>
    <row r="349" spans="2:7" ht="12.75">
      <c r="B349" s="3"/>
      <c r="C349" s="3"/>
      <c r="D349" s="3"/>
      <c r="E349" s="3"/>
      <c r="F349" s="3"/>
      <c r="G349" s="3"/>
    </row>
    <row r="350" spans="2:7" ht="12.75">
      <c r="B350" s="3"/>
      <c r="C350" s="3"/>
      <c r="D350" s="3"/>
      <c r="E350" s="3"/>
      <c r="F350" s="3"/>
      <c r="G350" s="3"/>
    </row>
    <row r="351" spans="2:7" ht="12.75">
      <c r="B351" s="3"/>
      <c r="C351" s="3"/>
      <c r="D351" s="3"/>
      <c r="E351" s="3"/>
      <c r="F351" s="3"/>
      <c r="G351" s="3"/>
    </row>
    <row r="352" spans="2:7" ht="12.75">
      <c r="B352" s="3"/>
      <c r="C352" s="3"/>
      <c r="D352" s="3"/>
      <c r="E352" s="3"/>
      <c r="F352" s="3"/>
      <c r="G352" s="3"/>
    </row>
    <row r="353" spans="2:7" ht="12.75">
      <c r="B353" s="3"/>
      <c r="C353" s="3"/>
      <c r="D353" s="3"/>
      <c r="E353" s="3"/>
      <c r="F353" s="3"/>
      <c r="G353" s="3"/>
    </row>
    <row r="354" spans="2:7" ht="12.75">
      <c r="B354" s="3"/>
      <c r="C354" s="3"/>
      <c r="D354" s="3"/>
      <c r="E354" s="3"/>
      <c r="F354" s="3"/>
      <c r="G354" s="3"/>
    </row>
    <row r="355" spans="2:7" ht="12.75">
      <c r="B355" s="3"/>
      <c r="C355" s="3"/>
      <c r="D355" s="3"/>
      <c r="E355" s="3"/>
      <c r="F355" s="3"/>
      <c r="G355" s="3"/>
    </row>
    <row r="356" spans="2:7" ht="12.75">
      <c r="B356" s="3"/>
      <c r="C356" s="3"/>
      <c r="D356" s="3"/>
      <c r="E356" s="3"/>
      <c r="F356" s="3"/>
      <c r="G356" s="3"/>
    </row>
    <row r="357" spans="2:7" ht="12.75">
      <c r="B357" s="3"/>
      <c r="C357" s="3"/>
      <c r="D357" s="3"/>
      <c r="E357" s="3"/>
      <c r="F357" s="3"/>
      <c r="G357" s="3"/>
    </row>
    <row r="358" spans="2:7" ht="12.75">
      <c r="B358" s="3"/>
      <c r="C358" s="3"/>
      <c r="D358" s="3"/>
      <c r="E358" s="3"/>
      <c r="F358" s="3"/>
      <c r="G358" s="3"/>
    </row>
    <row r="359" spans="2:7" ht="12.75">
      <c r="B359" s="3"/>
      <c r="C359" s="3"/>
      <c r="D359" s="3"/>
      <c r="E359" s="3"/>
      <c r="F359" s="3"/>
      <c r="G359" s="3"/>
    </row>
    <row r="360" spans="2:7" ht="12.75">
      <c r="B360" s="3"/>
      <c r="C360" s="3"/>
      <c r="D360" s="3"/>
      <c r="E360" s="3"/>
      <c r="F360" s="3"/>
      <c r="G360" s="3"/>
    </row>
    <row r="361" spans="2:7" ht="12.75">
      <c r="B361" s="3"/>
      <c r="C361" s="3"/>
      <c r="D361" s="3"/>
      <c r="E361" s="3"/>
      <c r="F361" s="3"/>
      <c r="G361" s="3"/>
    </row>
    <row r="362" spans="2:7" ht="12.75">
      <c r="B362" s="3"/>
      <c r="C362" s="3"/>
      <c r="D362" s="3"/>
      <c r="E362" s="3"/>
      <c r="F362" s="3"/>
      <c r="G362" s="3"/>
    </row>
    <row r="363" spans="2:7" ht="12.75">
      <c r="B363" s="3"/>
      <c r="C363" s="3"/>
      <c r="D363" s="3"/>
      <c r="E363" s="3"/>
      <c r="F363" s="3"/>
      <c r="G363" s="3"/>
    </row>
    <row r="364" spans="2:7" ht="12.75">
      <c r="B364" s="3"/>
      <c r="C364" s="3"/>
      <c r="D364" s="3"/>
      <c r="E364" s="3"/>
      <c r="F364" s="3"/>
      <c r="G364" s="3"/>
    </row>
    <row r="365" spans="2:7" ht="12.75">
      <c r="B365" s="3"/>
      <c r="C365" s="3"/>
      <c r="D365" s="3"/>
      <c r="E365" s="3"/>
      <c r="F365" s="3"/>
      <c r="G365" s="3"/>
    </row>
    <row r="366" spans="2:7" ht="12.75">
      <c r="B366" s="3"/>
      <c r="C366" s="3"/>
      <c r="D366" s="3"/>
      <c r="E366" s="3"/>
      <c r="F366" s="3"/>
      <c r="G366" s="3"/>
    </row>
    <row r="367" spans="2:7" ht="12.75">
      <c r="B367" s="3"/>
      <c r="C367" s="3"/>
      <c r="D367" s="3"/>
      <c r="E367" s="3"/>
      <c r="F367" s="3"/>
      <c r="G367" s="3"/>
    </row>
    <row r="368" spans="2:7" ht="12.75">
      <c r="B368" s="3"/>
      <c r="C368" s="3"/>
      <c r="D368" s="3"/>
      <c r="E368" s="3"/>
      <c r="F368" s="3"/>
      <c r="G368" s="3"/>
    </row>
    <row r="369" spans="2:7" ht="12.75">
      <c r="B369" s="3"/>
      <c r="C369" s="3"/>
      <c r="D369" s="3"/>
      <c r="E369" s="3"/>
      <c r="F369" s="3"/>
      <c r="G369" s="3"/>
    </row>
    <row r="370" spans="2:7" ht="12.75">
      <c r="B370" s="3"/>
      <c r="C370" s="3"/>
      <c r="D370" s="3"/>
      <c r="E370" s="3"/>
      <c r="F370" s="3"/>
      <c r="G370" s="3"/>
    </row>
    <row r="371" spans="2:7" ht="12.75">
      <c r="B371" s="3"/>
      <c r="C371" s="3"/>
      <c r="D371" s="3"/>
      <c r="E371" s="3"/>
      <c r="F371" s="3"/>
      <c r="G371" s="3"/>
    </row>
    <row r="372" spans="2:7" ht="12.75">
      <c r="B372" s="3"/>
      <c r="C372" s="3"/>
      <c r="D372" s="3"/>
      <c r="E372" s="3"/>
      <c r="F372" s="3"/>
      <c r="G372" s="3"/>
    </row>
    <row r="373" spans="2:7" ht="12.75">
      <c r="B373" s="3"/>
      <c r="C373" s="3"/>
      <c r="D373" s="3"/>
      <c r="E373" s="3"/>
      <c r="F373" s="3"/>
      <c r="G373" s="3"/>
    </row>
    <row r="374" spans="2:7" ht="12.75">
      <c r="B374" s="3"/>
      <c r="C374" s="3"/>
      <c r="D374" s="3"/>
      <c r="E374" s="3"/>
      <c r="F374" s="3"/>
      <c r="G374" s="3"/>
    </row>
    <row r="375" spans="2:7" ht="12.75">
      <c r="B375" s="3"/>
      <c r="C375" s="3"/>
      <c r="D375" s="3"/>
      <c r="E375" s="3"/>
      <c r="F375" s="3"/>
      <c r="G375" s="3"/>
    </row>
    <row r="376" spans="2:7" ht="12.75">
      <c r="B376" s="3"/>
      <c r="C376" s="3"/>
      <c r="D376" s="3"/>
      <c r="E376" s="3"/>
      <c r="F376" s="3"/>
      <c r="G376" s="3"/>
    </row>
    <row r="377" spans="2:7" ht="12.75">
      <c r="B377" s="3"/>
      <c r="C377" s="3"/>
      <c r="D377" s="3"/>
      <c r="E377" s="3"/>
      <c r="F377" s="3"/>
      <c r="G377" s="3"/>
    </row>
    <row r="378" spans="2:7" ht="12.75">
      <c r="B378" s="3"/>
      <c r="C378" s="3"/>
      <c r="D378" s="3"/>
      <c r="E378" s="3"/>
      <c r="F378" s="3"/>
      <c r="G378" s="3"/>
    </row>
    <row r="379" spans="2:7" ht="12.75">
      <c r="B379" s="3"/>
      <c r="C379" s="3"/>
      <c r="D379" s="3"/>
      <c r="E379" s="3"/>
      <c r="F379" s="3"/>
      <c r="G379" s="3"/>
    </row>
    <row r="380" spans="2:7" ht="12.75">
      <c r="B380" s="3"/>
      <c r="C380" s="3"/>
      <c r="D380" s="3"/>
      <c r="E380" s="3"/>
      <c r="F380" s="3"/>
      <c r="G380" s="3"/>
    </row>
    <row r="381" spans="2:7" ht="12.75">
      <c r="B381" s="3"/>
      <c r="C381" s="3"/>
      <c r="D381" s="3"/>
      <c r="E381" s="3"/>
      <c r="F381" s="3"/>
      <c r="G381" s="3"/>
    </row>
    <row r="382" spans="2:7" ht="12.75">
      <c r="B382" s="3"/>
      <c r="C382" s="3"/>
      <c r="D382" s="3"/>
      <c r="E382" s="3"/>
      <c r="F382" s="3"/>
      <c r="G382" s="3"/>
    </row>
    <row r="383" spans="2:7" ht="12.75">
      <c r="B383" s="3"/>
      <c r="C383" s="3"/>
      <c r="D383" s="3"/>
      <c r="E383" s="3"/>
      <c r="F383" s="3"/>
      <c r="G383" s="3"/>
    </row>
    <row r="384" spans="2:7" ht="12.75">
      <c r="B384" s="3"/>
      <c r="C384" s="3"/>
      <c r="D384" s="3"/>
      <c r="E384" s="3"/>
      <c r="F384" s="3"/>
      <c r="G384" s="3"/>
    </row>
    <row r="385" spans="2:7" ht="12.75">
      <c r="B385" s="3"/>
      <c r="C385" s="3"/>
      <c r="D385" s="3"/>
      <c r="E385" s="3"/>
      <c r="F385" s="3"/>
      <c r="G385" s="3"/>
    </row>
    <row r="386" spans="2:7" ht="12.75">
      <c r="B386" s="3"/>
      <c r="C386" s="3"/>
      <c r="D386" s="3"/>
      <c r="E386" s="3"/>
      <c r="F386" s="3"/>
      <c r="G386" s="3"/>
    </row>
    <row r="387" spans="2:7" ht="12.75">
      <c r="B387" s="3"/>
      <c r="C387" s="3"/>
      <c r="D387" s="3"/>
      <c r="E387" s="3"/>
      <c r="F387" s="3"/>
      <c r="G387" s="3"/>
    </row>
    <row r="388" spans="2:7" ht="12.75">
      <c r="B388" s="3"/>
      <c r="C388" s="3"/>
      <c r="D388" s="3"/>
      <c r="E388" s="3"/>
      <c r="F388" s="3"/>
      <c r="G388" s="3"/>
    </row>
    <row r="389" spans="2:7" ht="12.75">
      <c r="B389" s="3"/>
      <c r="C389" s="3"/>
      <c r="D389" s="3"/>
      <c r="E389" s="3"/>
      <c r="F389" s="3"/>
      <c r="G389" s="3"/>
    </row>
  </sheetData>
  <sheetProtection/>
  <printOptions/>
  <pageMargins left="0.5905511811023623" right="0.7480314960629921" top="0.35433070866141736" bottom="0.2755905511811024" header="0" footer="0"/>
  <pageSetup horizontalDpi="600" verticalDpi="600" orientation="portrait" paperSize="9" scale="74" r:id="rId1"/>
  <rowBreaks count="3" manualBreakCount="3">
    <brk id="25" max="8" man="1"/>
    <brk id="78" max="8" man="1"/>
    <brk id="1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ZZZS</dc:creator>
  <cp:keywords/>
  <dc:description/>
  <cp:lastModifiedBy>Janez Jeromen</cp:lastModifiedBy>
  <cp:lastPrinted>2012-02-02T11:13:15Z</cp:lastPrinted>
  <dcterms:created xsi:type="dcterms:W3CDTF">2006-10-09T10:23:35Z</dcterms:created>
  <dcterms:modified xsi:type="dcterms:W3CDTF">2012-02-02T11:14:45Z</dcterms:modified>
  <cp:category/>
  <cp:version/>
  <cp:contentType/>
  <cp:contentStatus/>
</cp:coreProperties>
</file>